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8"/>
  <workbookPr defaultThemeVersion="124226"/>
  <mc:AlternateContent xmlns:mc="http://schemas.openxmlformats.org/markup-compatibility/2006">
    <mc:Choice Requires="x15">
      <x15ac:absPath xmlns:x15ac="http://schemas.microsoft.com/office/spreadsheetml/2010/11/ac" url="/Users/newmacmini/Dropbox/3.The Mentoring Lab/!Mentoring Lab Member's Area Content/1. Downloadable Resources/BMR and MET Calculator/Final Version/BMR &amp; METS Calculator/"/>
    </mc:Choice>
  </mc:AlternateContent>
  <xr:revisionPtr revIDLastSave="0" documentId="8_{A506B5CA-135C-504C-A8D8-5FFFCE7A8439}" xr6:coauthVersionLast="47" xr6:coauthVersionMax="47" xr10:uidLastSave="{00000000-0000-0000-0000-000000000000}"/>
  <bookViews>
    <workbookView xWindow="-35940" yWindow="1100" windowWidth="38400" windowHeight="21000" activeTab="1" xr2:uid="{00000000-000D-0000-FFFF-FFFF00000000}"/>
  </bookViews>
  <sheets>
    <sheet name="Start Here (BMR)" sheetId="7" r:id="rId1"/>
    <sheet name="BMR Calculator" sheetId="11" r:id="rId2"/>
    <sheet name="Metric Converter" sheetId="12" r:id="rId3"/>
    <sheet name="BMR References" sheetId="16" r:id="rId4"/>
    <sheet name="TDEE Instructions" sheetId="13" r:id="rId5"/>
    <sheet name="Physical Activity Level Table" sheetId="15" r:id="rId6"/>
    <sheet name="Exercise Energy Expenditure" sheetId="5" r:id="rId7"/>
  </sheets>
  <definedNames>
    <definedName name="Activities">'Exercise Energy Expenditure'!$Q$4:$Q$102</definedName>
    <definedName name="Conditioning" localSheetId="6">'Exercise Energy Expenditure'!$P$16:$P$20</definedName>
    <definedName name="Conditioning">#REF!</definedName>
    <definedName name="Cycling" localSheetId="6">'Exercise Energy Expenditure'!$P$4:$P$14</definedName>
    <definedName name="Cycling">#REF!</definedName>
    <definedName name="Hiking">'Exercise Energy Expenditure'!$P$81:$P$82</definedName>
    <definedName name="Rowing" localSheetId="6">'Exercise Energy Expenditure'!$P$22:$P$24</definedName>
    <definedName name="Rowing">#REF!</definedName>
    <definedName name="Running" localSheetId="6">'Exercise Energy Expenditure'!$P$26:$P$40</definedName>
    <definedName name="Running">#REF!</definedName>
    <definedName name="Sport">'Exercise Energy Expenditure'!$P$42:$P$72</definedName>
    <definedName name="Water_Sports" localSheetId="6">'Exercise Energy Expenditure'!$P$84:$P$100</definedName>
    <definedName name="Water_Sports">#REF!</definedName>
    <definedName name="Weights">'Exercise Energy Expenditure'!$P$110:$P$111</definedName>
    <definedName name="Winter_Sport" localSheetId="6">'Exercise Energy Expenditure'!$P$102:$P$108</definedName>
    <definedName name="Winter_Sport">#REF!</definedName>
    <definedName name="Yoga" localSheetId="6">'Exercise Energy Expenditure'!$P$74:$P$79</definedName>
    <definedName name="Yog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5" l="1"/>
  <c r="C5" i="5"/>
  <c r="C4" i="5"/>
  <c r="G27" i="5" l="1"/>
  <c r="G35" i="5"/>
  <c r="G43" i="5"/>
  <c r="G22" i="5"/>
  <c r="G30" i="5"/>
  <c r="G38" i="5"/>
  <c r="G46" i="5"/>
  <c r="G51" i="5"/>
  <c r="G54" i="5"/>
  <c r="G59" i="5"/>
  <c r="G62" i="5"/>
  <c r="D16" i="11"/>
  <c r="D14" i="11"/>
  <c r="D13" i="11"/>
  <c r="D12" i="11"/>
  <c r="E11" i="5"/>
  <c r="G11" i="5" s="1"/>
  <c r="B10" i="12" l="1"/>
  <c r="J9" i="11"/>
  <c r="E59" i="5"/>
  <c r="E62" i="5"/>
  <c r="K12" i="15"/>
  <c r="K11" i="15"/>
  <c r="J12" i="12"/>
  <c r="J11" i="12"/>
  <c r="F10" i="12" l="1"/>
  <c r="D25" i="11"/>
  <c r="D24" i="11"/>
  <c r="D23" i="11"/>
  <c r="D22" i="11"/>
  <c r="D21" i="11"/>
  <c r="D20" i="11"/>
  <c r="D19" i="11"/>
  <c r="D18" i="11"/>
  <c r="D17" i="11"/>
  <c r="D15" i="11"/>
  <c r="I24" i="11"/>
  <c r="I23" i="11"/>
  <c r="I20" i="11"/>
  <c r="I19" i="11"/>
  <c r="I16" i="11"/>
  <c r="I15" i="11"/>
  <c r="I14" i="11"/>
  <c r="I13" i="11"/>
  <c r="I12" i="11"/>
  <c r="D8" i="11"/>
  <c r="H58" i="5" l="1"/>
  <c r="E14" i="5"/>
  <c r="G14" i="5" s="1"/>
  <c r="H10" i="5" s="1"/>
  <c r="E54" i="5" l="1"/>
  <c r="E46" i="5"/>
  <c r="E38" i="5"/>
  <c r="E30" i="5"/>
  <c r="E22" i="5"/>
  <c r="E51" i="5"/>
  <c r="E43" i="5"/>
  <c r="E35" i="5"/>
  <c r="E27" i="5"/>
  <c r="E19" i="5"/>
  <c r="G19" i="5" s="1"/>
  <c r="H42" i="5" l="1"/>
  <c r="H26" i="5"/>
  <c r="H50" i="5"/>
  <c r="H18" i="5"/>
  <c r="H34" i="5"/>
  <c r="F5" i="5" l="1"/>
  <c r="F7" i="5" s="1"/>
</calcChain>
</file>

<file path=xl/sharedStrings.xml><?xml version="1.0" encoding="utf-8"?>
<sst xmlns="http://schemas.openxmlformats.org/spreadsheetml/2006/main" count="534" uniqueCount="315">
  <si>
    <t xml:space="preserve">Sport </t>
  </si>
  <si>
    <t xml:space="preserve">Weights </t>
  </si>
  <si>
    <t xml:space="preserve">Exercise Type </t>
  </si>
  <si>
    <t xml:space="preserve">Exercise </t>
  </si>
  <si>
    <t xml:space="preserve">Age </t>
  </si>
  <si>
    <t>BMR</t>
  </si>
  <si>
    <t>Height (cm)</t>
  </si>
  <si>
    <t>Weight (kg)</t>
  </si>
  <si>
    <t>MET</t>
  </si>
  <si>
    <t xml:space="preserve">Monday </t>
  </si>
  <si>
    <t>Session 1</t>
  </si>
  <si>
    <t>Session 2</t>
  </si>
  <si>
    <t>Session EEE</t>
  </si>
  <si>
    <t>PAL</t>
  </si>
  <si>
    <t>Session Duration (mins)</t>
  </si>
  <si>
    <t>Harris Benedict</t>
  </si>
  <si>
    <t>Age (Years)</t>
  </si>
  <si>
    <t xml:space="preserve">Mifflin-St Jeor </t>
  </si>
  <si>
    <t>cycling, mountain, general</t>
  </si>
  <si>
    <t>cycling, mountain, uphill, vigorous</t>
  </si>
  <si>
    <t>cycling, mountain, competitive, racing</t>
  </si>
  <si>
    <t>cycling, leisure, 9.4 mph</t>
  </si>
  <si>
    <t>cycling, 10-11.9 mph, leisure, slow, light effort</t>
  </si>
  <si>
    <t>cycling, 12-13.9 mph, leisure, moderate effort</t>
  </si>
  <si>
    <t>bicycling, stationary, 30-50 watts, very light to light effort</t>
  </si>
  <si>
    <t>bicycling, stationary, 101-160 watts, vigorous effort</t>
  </si>
  <si>
    <t>bicycling, stationary, 90-100 watts, moderate to vigorous effort</t>
  </si>
  <si>
    <t>bicycling, stationary, 161-200 watts, vigorous effort</t>
  </si>
  <si>
    <t>bicycling, stationary, 201-270 watts, very vigorous effort</t>
  </si>
  <si>
    <t>circuit training, moderate effort</t>
  </si>
  <si>
    <t>circuit training, including kettlebells, some aerobic movement with minimal rest, general, vigorous intensity</t>
  </si>
  <si>
    <t>health club exercise classes, general, gym/weight training combined in one visit</t>
  </si>
  <si>
    <t>health club exercise, conditioning classes</t>
  </si>
  <si>
    <t>rowing, stationary, 100 watts, moderate effort</t>
  </si>
  <si>
    <t>rowing, stationary, 150 watts, vigorous effort</t>
  </si>
  <si>
    <t>rowing, stationary, 200 watts, very vigorous effort</t>
  </si>
  <si>
    <t xml:space="preserve">yoga, Hatha </t>
  </si>
  <si>
    <t>yoga, Power</t>
  </si>
  <si>
    <t xml:space="preserve">yoga, Nadisodhana </t>
  </si>
  <si>
    <t>yoga, Surya Namaskar</t>
  </si>
  <si>
    <t>running, 5 mph (12 min/mile)</t>
  </si>
  <si>
    <t>running, 5.2 mph (11.5 min/mile)</t>
  </si>
  <si>
    <t>running, 6 mph (10 min/mile)</t>
  </si>
  <si>
    <t>running, 6.7 mph (9 min/mile)</t>
  </si>
  <si>
    <t>running, 7 mph (8.5 min/mile)</t>
  </si>
  <si>
    <t>running, 7.5 mph (8 min/mile)</t>
  </si>
  <si>
    <t>running, 8 mph (7.5 min/mile)</t>
  </si>
  <si>
    <t>running, 8.6 mph (7 min/mile)</t>
  </si>
  <si>
    <t>running, 9 mph (6.5 min/mile)</t>
  </si>
  <si>
    <t>running, 10 mph (6 min/mile)</t>
  </si>
  <si>
    <t>running, 11 mph (5.5 min/mile)</t>
  </si>
  <si>
    <t>running, 12 mph (5 min/mile)</t>
  </si>
  <si>
    <t>running, 14 mph (4.3 min/mile)</t>
  </si>
  <si>
    <t>running, 13 mph (4.6 min/mile)</t>
  </si>
  <si>
    <t>Running, 4 mph (13 min/mile)</t>
  </si>
  <si>
    <t xml:space="preserve">badminton, competitive </t>
  </si>
  <si>
    <t xml:space="preserve">basketball, non-game, general </t>
  </si>
  <si>
    <t xml:space="preserve">basketball, game </t>
  </si>
  <si>
    <t>basketball, drills, practice</t>
  </si>
  <si>
    <t>basketball, shooting baskets</t>
  </si>
  <si>
    <t>boxing, in ring, general</t>
  </si>
  <si>
    <t>boxing, punching bag</t>
  </si>
  <si>
    <t>boxing, sparring</t>
  </si>
  <si>
    <t>cricket, batting, bowling, fielding</t>
  </si>
  <si>
    <t>American football, competitive</t>
  </si>
  <si>
    <t>frisbee, ultimate</t>
  </si>
  <si>
    <t>golf, general</t>
  </si>
  <si>
    <t>hockey, field</t>
  </si>
  <si>
    <t>hockey, ice, competitive</t>
  </si>
  <si>
    <t>martial arts, different types, slower pace, novice performers, practice</t>
  </si>
  <si>
    <t>martial arts, different types, moderate pace (e.g., judo, jujitsu, karate, kick boxing, tae kwan do, tai-bo, Muay Thai boxing)</t>
  </si>
  <si>
    <t>lacrosse</t>
  </si>
  <si>
    <t>racquetball (squash), competitive</t>
  </si>
  <si>
    <t>racquetball (squash), general</t>
  </si>
  <si>
    <t>rock climbing, ascending rock, high difficulty</t>
  </si>
  <si>
    <t>rock climbing, ascending or traversing rock, low-to-moderate difficulty</t>
  </si>
  <si>
    <t>rugby, union, team, competitive</t>
  </si>
  <si>
    <t>rugby, touch, non-competitive</t>
  </si>
  <si>
    <t>soccer, competitive</t>
  </si>
  <si>
    <t>soccer, casual, general</t>
  </si>
  <si>
    <t>softball or baseball, fast or slow pitch, general</t>
  </si>
  <si>
    <t>table tennis, ping pong</t>
  </si>
  <si>
    <t>tennis, doubles</t>
  </si>
  <si>
    <t>tennis, singles</t>
  </si>
  <si>
    <t>volleyball, competitive, in gymnasium</t>
  </si>
  <si>
    <t>volleyball, beach, in sand</t>
  </si>
  <si>
    <t>track and field (e.g., shot, discus, hammer throw)</t>
  </si>
  <si>
    <t>track and field (e.g., high jump, long jump, triple jump, javelin, pole vault)</t>
  </si>
  <si>
    <t>track and field (e.g., steeplechase, hurdles)</t>
  </si>
  <si>
    <t>canoeing, rowing, 2.0-3.9 mph, light effort</t>
  </si>
  <si>
    <t>canoeing, rowing, 4.0-5.9 mph, moderate effort</t>
  </si>
  <si>
    <t>canoeing, rowing, kayaking, competition, &gt;6 mph, vigorous effort</t>
  </si>
  <si>
    <t>sailing, boat and board sailing, windsurfing, ice sailing, general</t>
  </si>
  <si>
    <t>sailing, in competition</t>
  </si>
  <si>
    <t>surfing, body or board, general</t>
  </si>
  <si>
    <t>surfing, body or board, competitive</t>
  </si>
  <si>
    <t>paddle boarding, standing</t>
  </si>
  <si>
    <t>swimming laps, freestyle, fast, vigorous effort</t>
  </si>
  <si>
    <t>swimming laps, freestyle, front crawl, slow, light or moderate effort</t>
  </si>
  <si>
    <t>swimming, backstroke, general, training or competition</t>
  </si>
  <si>
    <t>swimming, backstroke, recreational</t>
  </si>
  <si>
    <t>swimming, breaststroke, general, training or competition</t>
  </si>
  <si>
    <t>swimming, breaststroke, recreational</t>
  </si>
  <si>
    <t>swimming, butterfly, general</t>
  </si>
  <si>
    <t>swimming, crawl, medium speed, ~50 yards/minute, vigorous effort</t>
  </si>
  <si>
    <t>water polo</t>
  </si>
  <si>
    <t>skating, ice, general</t>
  </si>
  <si>
    <t>skating, ice, rapidly, more than 9 mph, not competitive</t>
  </si>
  <si>
    <t>skating, speed, competitive</t>
  </si>
  <si>
    <t>walking backpacking, hiking or organized walking with a daypackhiking or walking at a normal pace through fields and hillsides</t>
  </si>
  <si>
    <t xml:space="preserve">Running </t>
  </si>
  <si>
    <t xml:space="preserve">Stretching, Yoga and Pilates </t>
  </si>
  <si>
    <t xml:space="preserve">Rowing </t>
  </si>
  <si>
    <t>calisthenics (e.g., push ups, sit ups, pull-ups, jumping jacks), vigorous effort</t>
  </si>
  <si>
    <t>pilates, general</t>
  </si>
  <si>
    <t>stretching, mild</t>
  </si>
  <si>
    <t xml:space="preserve">handball, general </t>
  </si>
  <si>
    <t>skiing, downhill, alpine or snowboarding, light effort, active time only</t>
  </si>
  <si>
    <t>skiing, downhill, alpine or snowboarding, moderate effort, general, active time only</t>
  </si>
  <si>
    <t>skiing, downhill, vigorous effort, racing</t>
  </si>
  <si>
    <t xml:space="preserve">Cycling </t>
  </si>
  <si>
    <t>Owen</t>
  </si>
  <si>
    <t>Liu</t>
  </si>
  <si>
    <t>IOM Adult</t>
  </si>
  <si>
    <t>BMI</t>
  </si>
  <si>
    <t>WHO (Older Adult 60+)</t>
  </si>
  <si>
    <t>Schofield (Adult 30-60)</t>
  </si>
  <si>
    <t>Schofield (Adult 18-30)</t>
  </si>
  <si>
    <t xml:space="preserve">Adults </t>
  </si>
  <si>
    <t>Singapore</t>
  </si>
  <si>
    <t xml:space="preserve">Older Adults </t>
  </si>
  <si>
    <t>WHO (Age 30-60)</t>
  </si>
  <si>
    <t>WHO (Age 18-30)</t>
  </si>
  <si>
    <t>Conditioning</t>
  </si>
  <si>
    <t xml:space="preserve">Water-Sports </t>
  </si>
  <si>
    <t>Yoga</t>
  </si>
  <si>
    <t xml:space="preserve">MET Index </t>
  </si>
  <si>
    <t xml:space="preserve">Wednesday </t>
  </si>
  <si>
    <t xml:space="preserve">Thursday </t>
  </si>
  <si>
    <t xml:space="preserve">Friday </t>
  </si>
  <si>
    <t xml:space="preserve">Saturday </t>
  </si>
  <si>
    <t xml:space="preserve">Sunday </t>
  </si>
  <si>
    <t>Tuesday</t>
  </si>
  <si>
    <t xml:space="preserve">weight training, multiple exercises, 8-15 repetitions at varied resistance </t>
  </si>
  <si>
    <t xml:space="preserve">weight lifting, free weight, power lifting or body building, vigorous effort </t>
  </si>
  <si>
    <t>backpacking, hiking or organized walking with a daypack</t>
  </si>
  <si>
    <t>hiking, cross country</t>
  </si>
  <si>
    <t>Sedentary</t>
  </si>
  <si>
    <t>Lightly Active</t>
  </si>
  <si>
    <t>Moderately Active</t>
  </si>
  <si>
    <t>Very Active</t>
  </si>
  <si>
    <t>1.7+</t>
  </si>
  <si>
    <t>Sabounchi (White)</t>
  </si>
  <si>
    <t>Sabounchi (Black)</t>
  </si>
  <si>
    <t xml:space="preserve">Schofield 0-3 years </t>
  </si>
  <si>
    <t xml:space="preserve">WHO 3-10 years </t>
  </si>
  <si>
    <t xml:space="preserve">Sabounchi 3-18 years </t>
  </si>
  <si>
    <t xml:space="preserve">WHO 10-18 years </t>
  </si>
  <si>
    <t xml:space="preserve">IOM 3-18 years </t>
  </si>
  <si>
    <t>TDEE</t>
  </si>
  <si>
    <t>BMR Calculator</t>
  </si>
  <si>
    <t>How to use the 
BMR Calculator</t>
  </si>
  <si>
    <t>Weight Converter</t>
  </si>
  <si>
    <t>Height Converter</t>
  </si>
  <si>
    <t>lbs</t>
  </si>
  <si>
    <t>feet</t>
  </si>
  <si>
    <t>inches</t>
  </si>
  <si>
    <t>kg</t>
  </si>
  <si>
    <t>metres</t>
  </si>
  <si>
    <t>Children (0-18 years)</t>
  </si>
  <si>
    <t>Cunningham (1980)*</t>
  </si>
  <si>
    <t>Cunningham (1991)*</t>
  </si>
  <si>
    <t>Body Fat (%)*</t>
  </si>
  <si>
    <t>Enter Data Here</t>
  </si>
  <si>
    <t>2. If you need to convert ft/lbs to cm/kg, use the 'Metric Converter' tab</t>
  </si>
  <si>
    <t>Lifestyle</t>
  </si>
  <si>
    <t>Description</t>
  </si>
  <si>
    <t>Selecting PAL</t>
  </si>
  <si>
    <r>
      <t>•</t>
    </r>
    <r>
      <rPr>
        <sz val="22"/>
        <color rgb="FF47C1C4"/>
        <rFont val="Book Antiqua"/>
        <family val="1"/>
      </rPr>
      <t>Don’t overestimate with a weight loss client</t>
    </r>
  </si>
  <si>
    <r>
      <t>•</t>
    </r>
    <r>
      <rPr>
        <sz val="22"/>
        <color rgb="FF47C1C4"/>
        <rFont val="Book Antiqua"/>
        <family val="1"/>
      </rPr>
      <t>Don’t underestimate with a weight gain client</t>
    </r>
  </si>
  <si>
    <t xml:space="preserve">
</t>
  </si>
  <si>
    <t>Session 1 EEE</t>
  </si>
  <si>
    <t>Session 2 EEE</t>
  </si>
  <si>
    <t>Example</t>
  </si>
  <si>
    <t>MAC MET</t>
  </si>
  <si>
    <t>A labourer who spends their long, working day on a building site</t>
  </si>
  <si>
    <t>Moderate activity levels</t>
  </si>
  <si>
    <t>Little or no activity</t>
  </si>
  <si>
    <t>Light activity</t>
  </si>
  <si>
    <t xml:space="preserve">Hard daily activity </t>
  </si>
  <si>
    <t>&lt;&lt;&lt; Age can influence BMR thus specific predictive equations have been developed for children and older adults</t>
  </si>
  <si>
    <t>Average TDEE</t>
  </si>
  <si>
    <t>&lt;&lt;&lt; Only enter body fat percentage if you know it is an accurate BF% measurement (e.g. from a DXA)</t>
  </si>
  <si>
    <t>Sex (Male = 1, Female = 0)</t>
  </si>
  <si>
    <t>Requires Accurate Measurement of BF (%)</t>
  </si>
  <si>
    <t>Someone who is on their feet for most of their day e.g. stacking shelves in a supermarket</t>
  </si>
  <si>
    <t>Accountant (desk job) who works from home</t>
  </si>
  <si>
    <t>Total Weekly Energy Expenditure (TWEE)</t>
  </si>
  <si>
    <t>Metric Converter</t>
  </si>
  <si>
    <t>https://pubmed.ncbi.nlm.nih.gov/2305711/</t>
  </si>
  <si>
    <t>https://pubmed.ncbi.nlm.nih.gov/7435418/</t>
  </si>
  <si>
    <t>https://pubmed.ncbi.nlm.nih.gov/1957828/</t>
  </si>
  <si>
    <t>https://pubmed.ncbi.nlm.nih.gov/3937340/</t>
  </si>
  <si>
    <t>https://www.ncbi.nlm.nih.gov/pmc/articles/PMC1091498/</t>
  </si>
  <si>
    <t>https://pubmed.ncbi.nlm.nih.gov/8365380/</t>
  </si>
  <si>
    <t>Soares, Piers and Shetty</t>
  </si>
  <si>
    <t>https://pubmed.ncbi.nlm.nih.gov/7691593/</t>
  </si>
  <si>
    <t>https://pubmed.ncbi.nlm.nih.gov/3361959/</t>
  </si>
  <si>
    <t>https://pubmed.ncbi.nlm.nih.gov/7594142/</t>
  </si>
  <si>
    <t>https://pubmed.ncbi.nlm.nih.gov/3900006/</t>
  </si>
  <si>
    <t>https://pubmed.ncbi.nlm.nih.gov/12449285/</t>
  </si>
  <si>
    <t>https://pubmed.ncbi.nlm.nih.gov/23318720/</t>
  </si>
  <si>
    <t>https://pubmed.ncbi.nlm.nih.gov/27581329/</t>
  </si>
  <si>
    <t>3. Carefully review the BMR outputs &amp; the post-it notes to find the most appropriate equation for the individual</t>
  </si>
  <si>
    <t>BMR References</t>
  </si>
  <si>
    <t>BMR Equation</t>
  </si>
  <si>
    <t>Someone who walks to work (desk job) and back each day e.g. around 10k steps</t>
  </si>
  <si>
    <t>1. On the "BMR Calculator" tab, enter a client's height (cm), weight (kg), age (years), body fat percentage, if known (%), and sex (Male=1, Female=0)</t>
  </si>
  <si>
    <t>Click the corresponding green box to be taken directly to the reference</t>
  </si>
  <si>
    <t>To convert feet to metres, enter feet and inches in the grey boxes below (You will then need to use metres for this resource)</t>
  </si>
  <si>
    <r>
      <t>Harris Benedict</t>
    </r>
    <r>
      <rPr>
        <sz val="30"/>
        <color rgb="FF444957"/>
        <rFont val="Gill Sans MT"/>
        <family val="2"/>
      </rPr>
      <t xml:space="preserve"> - Harris &amp; Benedict (1918)</t>
    </r>
  </si>
  <si>
    <r>
      <t xml:space="preserve">Mifflin-St Jeor </t>
    </r>
    <r>
      <rPr>
        <sz val="30"/>
        <color rgb="FF444957"/>
        <rFont val="Gill Sans MT"/>
        <family val="2"/>
      </rPr>
      <t>- Mifflin et al. (1990)</t>
    </r>
  </si>
  <si>
    <r>
      <t>IOM Equation</t>
    </r>
    <r>
      <rPr>
        <sz val="30"/>
        <color rgb="FF444957"/>
        <rFont val="Gill Sans MT"/>
        <family val="2"/>
      </rPr>
      <t xml:space="preserve"> - Trumbo et al. (2002)</t>
    </r>
  </si>
  <si>
    <r>
      <t>Sabounchi Equation</t>
    </r>
    <r>
      <rPr>
        <sz val="30"/>
        <color rgb="FF444957"/>
        <rFont val="Gill Sans MT"/>
        <family val="2"/>
      </rPr>
      <t xml:space="preserve"> - Sabounchi, Rahmandad &amp; Ammerman (2013)</t>
    </r>
  </si>
  <si>
    <r>
      <t>Singapore</t>
    </r>
    <r>
      <rPr>
        <sz val="30"/>
        <color rgb="FF444957"/>
        <rFont val="Gill Sans MT"/>
        <family val="2"/>
      </rPr>
      <t xml:space="preserve"> - Camps et al. (2016)</t>
    </r>
  </si>
  <si>
    <r>
      <t>Owen</t>
    </r>
    <r>
      <rPr>
        <sz val="30"/>
        <color rgb="FF444957"/>
        <rFont val="Gill Sans MT"/>
        <family val="2"/>
      </rPr>
      <t xml:space="preserve"> - Owen (1988)</t>
    </r>
  </si>
  <si>
    <r>
      <t>Liu, Lu &amp; Chen</t>
    </r>
    <r>
      <rPr>
        <sz val="30"/>
        <color rgb="FF444957"/>
        <rFont val="Gill Sans MT"/>
        <family val="2"/>
      </rPr>
      <t xml:space="preserve"> - Liu, Lu &amp; Chen (1995)</t>
    </r>
  </si>
  <si>
    <r>
      <t>Schofield Equation</t>
    </r>
    <r>
      <rPr>
        <sz val="30"/>
        <color rgb="FF444957"/>
        <rFont val="Gill Sans MT"/>
        <family val="2"/>
      </rPr>
      <t xml:space="preserve"> - Schofield (1985)</t>
    </r>
  </si>
  <si>
    <r>
      <t>WHO Equation</t>
    </r>
    <r>
      <rPr>
        <sz val="30"/>
        <color rgb="FF444957"/>
        <rFont val="Gill Sans MT"/>
        <family val="2"/>
      </rPr>
      <t xml:space="preserve"> (1985)</t>
    </r>
  </si>
  <si>
    <r>
      <t>Soares, Piers and Shetty (M)</t>
    </r>
    <r>
      <rPr>
        <sz val="30"/>
        <color rgb="FF444957"/>
        <rFont val="Gill Sans MT"/>
        <family val="2"/>
      </rPr>
      <t xml:space="preserve"> - Soares, Francis &amp; Shetty (1993)</t>
    </r>
  </si>
  <si>
    <r>
      <t>Soares, Piers and Shetty (F)</t>
    </r>
    <r>
      <rPr>
        <sz val="30"/>
        <color rgb="FF444957"/>
        <rFont val="Gill Sans MT"/>
        <family val="2"/>
      </rPr>
      <t xml:space="preserve"> - Piers &amp; Shetty (1993)</t>
    </r>
  </si>
  <si>
    <r>
      <t>Cunningham (1980)</t>
    </r>
    <r>
      <rPr>
        <sz val="30"/>
        <color rgb="FF444957"/>
        <rFont val="Gill Sans MT"/>
        <family val="2"/>
      </rPr>
      <t xml:space="preserve"> - Cunningham (1980)</t>
    </r>
  </si>
  <si>
    <r>
      <t>Cunningham (1991)</t>
    </r>
    <r>
      <rPr>
        <sz val="30"/>
        <color rgb="FF444957"/>
        <rFont val="Gill Sans MT"/>
        <family val="2"/>
      </rPr>
      <t xml:space="preserve"> - Cunningham (1991)</t>
    </r>
  </si>
  <si>
    <t>Cycling, mountain, general</t>
  </si>
  <si>
    <t>Cycling, mountain, uphill, vigorous</t>
  </si>
  <si>
    <t>Cycling, mountain, competitive, racing</t>
  </si>
  <si>
    <t>Cycling, leisure, 9.4 mph</t>
  </si>
  <si>
    <t>Cycling, 10-11.9 mph, leisure, slow, light effort</t>
  </si>
  <si>
    <t>Cycling, &gt; 20 mph, racing, not drafting</t>
  </si>
  <si>
    <t>Bicycling, stationary, 30-50 watts, very light to light effort</t>
  </si>
  <si>
    <t>Bicycling, stationary, 90-100 watts, moderate to vigorous effort</t>
  </si>
  <si>
    <t>Bicycling, stationary, 101-160 watts, vigorous effort</t>
  </si>
  <si>
    <t>Bicycling, stationary, 161-200 watts, vigorous effort</t>
  </si>
  <si>
    <t>Bicycling, stationary, 201-270 watts, very vigorous effort</t>
  </si>
  <si>
    <t>Circuit training, moderate effort</t>
  </si>
  <si>
    <t>Circuit training, including kettlebells, some aerobic movement with minimal rest, general, vigorous intensity</t>
  </si>
  <si>
    <t>Health club exercise classes, general, gym/weight training combined in one visit</t>
  </si>
  <si>
    <t>Health club exercise, conditioning classes</t>
  </si>
  <si>
    <t>Calisthenics (e.g., push ups, sit ups, pull-ups, jumping jacks), vigorous effort</t>
  </si>
  <si>
    <t>Rowing, stationary, 100 watts, moderate effort</t>
  </si>
  <si>
    <t>Rowing, stationary, 150 watts, vigorous effort</t>
  </si>
  <si>
    <t>Rowing, stationary, 200 watts, very vigorous effort</t>
  </si>
  <si>
    <t>Running, 5 mph (12 min/mile)</t>
  </si>
  <si>
    <t>Running, 5.2 mph (11.5 min/mile)</t>
  </si>
  <si>
    <t>Running, 6 mph (10 min/mile)</t>
  </si>
  <si>
    <t>Running, 6.7 mph (9 min/mile)</t>
  </si>
  <si>
    <t>Running, 7 mph (8.5 min/mile)</t>
  </si>
  <si>
    <t>Running, 7.5 mph (8 min/mile)</t>
  </si>
  <si>
    <t>Running, 8 mph (7.5 min/mile)</t>
  </si>
  <si>
    <t>Running, 8.6 mph (7 min/mile)</t>
  </si>
  <si>
    <t>Running, 9 mph (6.5 min/mile)</t>
  </si>
  <si>
    <t>Running, 10 mph (6 min/mile)</t>
  </si>
  <si>
    <t>Running, 11 mph (5.5 min/mile)</t>
  </si>
  <si>
    <t>Running, 12 mph (5 min/mile)</t>
  </si>
  <si>
    <t>Running, 13 mph (4.6 min/mile)</t>
  </si>
  <si>
    <t>Running, 14 mph (4.3 min/mile)</t>
  </si>
  <si>
    <t xml:space="preserve">Badminton, competitive </t>
  </si>
  <si>
    <t xml:space="preserve">Basketball, game </t>
  </si>
  <si>
    <t xml:space="preserve">Basketball, non-game, general </t>
  </si>
  <si>
    <t>Basketball, drills, practice</t>
  </si>
  <si>
    <t>Basketball, shooting baskets</t>
  </si>
  <si>
    <t>Boxing, in ring, general</t>
  </si>
  <si>
    <t>Boxing, punching bag</t>
  </si>
  <si>
    <t>Boxing, sparring</t>
  </si>
  <si>
    <t>Cricket, batting, bowling, fielding</t>
  </si>
  <si>
    <t>Frisbee, ultimate</t>
  </si>
  <si>
    <t>Golf, general</t>
  </si>
  <si>
    <t xml:space="preserve">Handball, general </t>
  </si>
  <si>
    <t>Hockey, field</t>
  </si>
  <si>
    <t>Martial arts, different types, slower pace, novice performers, practice</t>
  </si>
  <si>
    <t>Martial arts, different types, moderate pace (e.g., judo, jujitsu, karate, kick boxing, tae kwan do, tai-bo, Muay Thai boxing)</t>
  </si>
  <si>
    <t>Lacrosse</t>
  </si>
  <si>
    <t>Racquetball (squash), competitive</t>
  </si>
  <si>
    <t>Racquetball (squash), general</t>
  </si>
  <si>
    <t>Rock climbing, ascending rock, high difficulty</t>
  </si>
  <si>
    <t>Rock climbing, ascending or traversing rock, low-to-moderate difficulty</t>
  </si>
  <si>
    <t>Rugby, union, team, competitive</t>
  </si>
  <si>
    <t>Rugby, touch, non-competitive</t>
  </si>
  <si>
    <t>Soccer, competitive</t>
  </si>
  <si>
    <t>Soccer, casual, general</t>
  </si>
  <si>
    <t>Softball or baseball, fast or slow pitch, general</t>
  </si>
  <si>
    <t>Table tennis, ping pong</t>
  </si>
  <si>
    <t>Tennis, singles</t>
  </si>
  <si>
    <t>Accurately measuring basal metabolic rate (BMR) is a very time and labour-intensive process that requires specialist lab equipment. As a result, predictive equations for estimating BMR can be very useful for the development of nutritional interventions. 
One consistent limitation of these equations is that they are often validated within specific subsets of the population, with the early equations being developed in healthy European populations meaning they can't necessarily be extrapolated beyond this group. Within this resource, we have gathered multiple predictive equations and based on the literature, have made some suggestions as to which equations may be the most suitable for different groups &amp; populations. 
As with all predictive equations, these are just a starting point from which to work from and there is no one perfect equation for a given individual. The purpose of this resource is to quickly help you get to the most accurate starting point possible based on some of the research we do have!</t>
  </si>
  <si>
    <r>
      <t xml:space="preserve">Disability 
</t>
    </r>
    <r>
      <rPr>
        <sz val="28"/>
        <color theme="1"/>
        <rFont val="Gill Sans MT"/>
        <family val="2"/>
      </rPr>
      <t xml:space="preserve">Differences in BMR between able bodied individuals and those with physical disabilities can often be explained by differences in lean mass, thus, a predictive equation that accounts for lean body mass such as the </t>
    </r>
    <r>
      <rPr>
        <b/>
        <sz val="28"/>
        <color theme="1"/>
        <rFont val="Gill Sans MT"/>
        <family val="2"/>
      </rPr>
      <t>Cunningham Equation</t>
    </r>
    <r>
      <rPr>
        <sz val="28"/>
        <color theme="1"/>
        <rFont val="Gill Sans MT"/>
        <family val="2"/>
      </rPr>
      <t xml:space="preserve"> would be preferable in physically disabled individuals.
However, most of the disability research has focused on those with limb amputations or paraplegia, and can therefore not be generalised across all disabilities.
Metabolic requirements will vary between amputees and those with spinal cord injury, alongside factors such as the level of injury or immobilisation. Furthermore, some conditions may induce tremors that increase metabolic rate. Results from predictive equations within this population group should therefore be treated with caution</t>
    </r>
    <r>
      <rPr>
        <b/>
        <sz val="28"/>
        <color theme="1"/>
        <rFont val="Gill Sans MT"/>
        <family val="2"/>
      </rPr>
      <t>.</t>
    </r>
  </si>
  <si>
    <t xml:space="preserve">
2. Select an appropriate PAL using the "Physical Activity Level Table" tab</t>
  </si>
  <si>
    <t>How to use the 
TDEE Calculator</t>
  </si>
  <si>
    <t>Metabolic Equivalent of Task (MET) values have been created to estimate energy expenditure during a range of activities. This can be particularly useful when working with athletes and highly active individuals with high exercise energy expenditures.
This resource will allow you to calculate total daily and weekly energy expenditure for your clients based on their training schedule. 
A really important consideration when using MET values to calculate energy expenditure is that the timing refers to the time spent performing the exercise, not necessarily the session length. For example whilst a client might spend 1 hour 'lifting weights' in the gym, they may only actually spend 30 minutes of that time performing the exercises or 'working', whilst the rest of the time is spent resting between sets.</t>
  </si>
  <si>
    <r>
      <t xml:space="preserve">1. Calculate BMR using the "BMR Calculator" tab then </t>
    </r>
    <r>
      <rPr>
        <u/>
        <sz val="28"/>
        <color rgb="FF444957"/>
        <rFont val="Gill Sans"/>
        <family val="2"/>
      </rPr>
      <t>enter the most appropriate BMR value</t>
    </r>
    <r>
      <rPr>
        <sz val="28"/>
        <color rgb="FF444957"/>
        <rFont val="Gill Sans"/>
        <family val="2"/>
      </rPr>
      <t xml:space="preserve"> in the 'BMR' Cell at the top of the "Exercise Energy Expenditure" tab</t>
    </r>
  </si>
  <si>
    <t>3. Enter the type, exercise and duration for each session in the "Exercise Energy Expenditure" tab to establish TDEE!</t>
  </si>
  <si>
    <t>BMR Calculator Instructions</t>
  </si>
  <si>
    <t>TDEE Calculator Instructions</t>
  </si>
  <si>
    <r>
      <t xml:space="preserve">To convert lbs to kg, enter weight in lbs in the grey box below (You will then need to use the kg values for this resource)
</t>
    </r>
    <r>
      <rPr>
        <i/>
        <sz val="30"/>
        <color rgb="FF444957"/>
        <rFont val="Gill Sans MT"/>
        <family val="2"/>
      </rPr>
      <t>Remember, there's 14lbs in 1 stone!</t>
    </r>
  </si>
  <si>
    <t>Sport</t>
  </si>
  <si>
    <t>Weights</t>
  </si>
  <si>
    <t>Water_Sports</t>
  </si>
  <si>
    <t>Winter-Sports</t>
  </si>
  <si>
    <t>Winter_Sport</t>
  </si>
  <si>
    <t>Cycling</t>
  </si>
  <si>
    <t>Rowing</t>
  </si>
  <si>
    <t>Running</t>
  </si>
  <si>
    <t>Hiking</t>
  </si>
  <si>
    <t>Roza &amp; Shizgal</t>
  </si>
  <si>
    <r>
      <t xml:space="preserve">Roza and Shizgal </t>
    </r>
    <r>
      <rPr>
        <sz val="30"/>
        <color rgb="FF444957"/>
        <rFont val="Gill Sans MT"/>
        <family val="2"/>
      </rPr>
      <t>- Roza &amp; Shizgal (1984)</t>
    </r>
  </si>
  <si>
    <t>https://pubmed.ncbi.nlm.nih.gov/6741850/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</si>
</sst>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54" x14ac:knownFonts="1">
    <font>
      <sz val="11"/>
      <color theme="1"/>
      <name val="Calibri"/>
      <family val="2"/>
      <scheme val="minor"/>
    </font>
    <font>
      <b/>
      <sz val="11"/>
      <color theme="0"/>
      <name val="Calibri"/>
      <family val="2"/>
      <scheme val="minor"/>
    </font>
    <font>
      <sz val="11"/>
      <color theme="1"/>
      <name val="Gill Sans MT"/>
      <family val="2"/>
    </font>
    <font>
      <b/>
      <sz val="11"/>
      <color theme="1"/>
      <name val="Gill Sans MT"/>
      <family val="2"/>
    </font>
    <font>
      <sz val="11"/>
      <color theme="1"/>
      <name val="Gill Sans"/>
      <family val="2"/>
    </font>
    <font>
      <b/>
      <sz val="72"/>
      <color rgb="FFFFFFFF"/>
      <name val="Gill Sans MT"/>
      <family val="2"/>
    </font>
    <font>
      <sz val="12"/>
      <color theme="1"/>
      <name val="Gill Sans MT"/>
      <family val="2"/>
    </font>
    <font>
      <sz val="24"/>
      <color theme="1"/>
      <name val="Gill Sans MT"/>
      <family val="2"/>
    </font>
    <font>
      <b/>
      <sz val="36"/>
      <color theme="1"/>
      <name val="Gill Sans MT"/>
      <family val="2"/>
    </font>
    <font>
      <b/>
      <sz val="48"/>
      <color theme="0"/>
      <name val="Gill Sans MT"/>
      <family val="2"/>
    </font>
    <font>
      <sz val="30"/>
      <color theme="1"/>
      <name val="Gill Sans MT"/>
      <family val="2"/>
    </font>
    <font>
      <b/>
      <sz val="72"/>
      <color theme="0"/>
      <name val="Gill Sans MT"/>
      <family val="2"/>
    </font>
    <font>
      <b/>
      <sz val="65"/>
      <color theme="0"/>
      <name val="Gill Sans MT"/>
      <family val="2"/>
    </font>
    <font>
      <b/>
      <sz val="26"/>
      <color theme="0"/>
      <name val="Gill Sans MT"/>
      <family val="2"/>
    </font>
    <font>
      <b/>
      <sz val="26"/>
      <color theme="1"/>
      <name val="Gill Sans MT"/>
      <family val="2"/>
    </font>
    <font>
      <b/>
      <sz val="30"/>
      <color theme="1"/>
      <name val="Gill Sans MT"/>
      <family val="2"/>
    </font>
    <font>
      <b/>
      <sz val="36"/>
      <color theme="0"/>
      <name val="Gill Sans MT"/>
      <family val="2"/>
    </font>
    <font>
      <b/>
      <sz val="24"/>
      <color theme="1"/>
      <name val="Calibri"/>
      <family val="2"/>
      <scheme val="minor"/>
    </font>
    <font>
      <sz val="20"/>
      <color theme="1"/>
      <name val="Gill Sans MT"/>
      <family val="2"/>
    </font>
    <font>
      <b/>
      <sz val="30"/>
      <color theme="0"/>
      <name val="Gill Sans MT"/>
      <family val="2"/>
    </font>
    <font>
      <b/>
      <sz val="36"/>
      <color rgb="FF444957"/>
      <name val="Gill Sans MT"/>
      <family val="2"/>
    </font>
    <font>
      <b/>
      <sz val="30"/>
      <color rgb="FF444957"/>
      <name val="Gill Sans MT"/>
      <family val="2"/>
    </font>
    <font>
      <sz val="20"/>
      <color rgb="FF444957"/>
      <name val="Gill Sans MT"/>
      <family val="2"/>
    </font>
    <font>
      <sz val="30"/>
      <color rgb="FF444957"/>
      <name val="Gill Sans MT"/>
      <family val="2"/>
    </font>
    <font>
      <sz val="26"/>
      <color rgb="FF595959"/>
      <name val="Book Antiqua"/>
      <family val="1"/>
    </font>
    <font>
      <sz val="22"/>
      <color theme="1"/>
      <name val="Arial"/>
      <family val="2"/>
    </font>
    <font>
      <sz val="22"/>
      <color rgb="FF47C1C4"/>
      <name val="Book Antiqua"/>
      <family val="1"/>
    </font>
    <font>
      <b/>
      <sz val="72"/>
      <color rgb="FF444957"/>
      <name val="Gill Sans MT"/>
      <family val="2"/>
    </font>
    <font>
      <b/>
      <sz val="48"/>
      <color rgb="FFFFFFFF"/>
      <name val="Gill Sans MT"/>
      <family val="2"/>
    </font>
    <font>
      <u/>
      <sz val="11"/>
      <color theme="10"/>
      <name val="Calibri"/>
      <family val="2"/>
      <scheme val="minor"/>
    </font>
    <font>
      <b/>
      <sz val="11"/>
      <color theme="1"/>
      <name val="Calibri"/>
      <family val="2"/>
      <scheme val="minor"/>
    </font>
    <font>
      <u/>
      <sz val="16"/>
      <color theme="10"/>
      <name val="Calibri"/>
      <family val="2"/>
      <scheme val="minor"/>
    </font>
    <font>
      <sz val="28"/>
      <color rgb="FF444957"/>
      <name val="Gill Sans MT"/>
      <family val="2"/>
    </font>
    <font>
      <sz val="26"/>
      <color rgb="FF444957"/>
      <name val="Gill Sans"/>
      <family val="2"/>
    </font>
    <font>
      <b/>
      <sz val="28"/>
      <color theme="0"/>
      <name val="Gill Sans MT"/>
      <family val="2"/>
    </font>
    <font>
      <b/>
      <sz val="28"/>
      <color rgb="FF444957"/>
      <name val="Gill Sans MT"/>
      <family val="2"/>
    </font>
    <font>
      <b/>
      <sz val="32"/>
      <color theme="0"/>
      <name val="Gill Sans MT"/>
      <family val="2"/>
    </font>
    <font>
      <b/>
      <sz val="28"/>
      <color theme="1"/>
      <name val="Gill Sans MT"/>
      <family val="2"/>
    </font>
    <font>
      <sz val="28"/>
      <color theme="1"/>
      <name val="Gill Sans MT"/>
      <family val="2"/>
    </font>
    <font>
      <sz val="24"/>
      <color rgb="FF444957"/>
      <name val="Gill Sans MT"/>
      <family val="2"/>
    </font>
    <font>
      <b/>
      <sz val="32"/>
      <color rgb="FF444957"/>
      <name val="Gill Sans MT"/>
      <family val="2"/>
    </font>
    <font>
      <sz val="28"/>
      <color rgb="FF444957"/>
      <name val="Gill Sans"/>
      <family val="2"/>
    </font>
    <font>
      <u/>
      <sz val="28"/>
      <color rgb="FF444957"/>
      <name val="Gill Sans"/>
      <family val="2"/>
    </font>
    <font>
      <b/>
      <sz val="10"/>
      <color rgb="FFFFFFFF"/>
      <name val="Gill Sans MT"/>
      <family val="2"/>
    </font>
    <font>
      <sz val="10"/>
      <color theme="1"/>
      <name val="Gill Sans MT"/>
      <family val="2"/>
    </font>
    <font>
      <sz val="10"/>
      <color rgb="FF444957"/>
      <name val="Gill Sans MT"/>
      <family val="2"/>
    </font>
    <font>
      <b/>
      <sz val="10"/>
      <color rgb="FF444957"/>
      <name val="Gill Sans MT"/>
      <family val="2"/>
    </font>
    <font>
      <sz val="8"/>
      <color rgb="FF444957"/>
      <name val="Gill Sans MT"/>
      <family val="2"/>
    </font>
    <font>
      <b/>
      <sz val="11"/>
      <color theme="0"/>
      <name val="Gill Sans MT"/>
      <family val="2"/>
    </font>
    <font>
      <b/>
      <sz val="12"/>
      <color theme="0"/>
      <name val="Gill Sans MT"/>
      <family val="2"/>
    </font>
    <font>
      <b/>
      <sz val="12"/>
      <color rgb="FF5D6071"/>
      <name val="Gill Sans MT"/>
      <family val="2"/>
    </font>
    <font>
      <sz val="11"/>
      <color rgb="FF444957"/>
      <name val="Gill Sans MT"/>
      <family val="2"/>
    </font>
    <font>
      <sz val="11"/>
      <color theme="0"/>
      <name val="Gill Sans MT"/>
      <family val="2"/>
    </font>
    <font>
      <i/>
      <sz val="30"/>
      <color rgb="FF444957"/>
      <name val="Gill Sans MT"/>
      <family val="2"/>
    </font>
  </fonts>
  <fills count="14">
    <fill>
      <patternFill patternType="none"/>
    </fill>
    <fill>
      <patternFill patternType="gray125"/>
    </fill>
    <fill>
      <patternFill patternType="solid">
        <fgColor rgb="FFA5A5A5"/>
      </patternFill>
    </fill>
    <fill>
      <patternFill patternType="solid">
        <fgColor rgb="FF41BB9A"/>
        <bgColor rgb="FF000000"/>
      </patternFill>
    </fill>
    <fill>
      <patternFill patternType="solid">
        <fgColor rgb="FF41BB9A"/>
        <bgColor indexed="64"/>
      </patternFill>
    </fill>
    <fill>
      <patternFill patternType="solid">
        <fgColor theme="0"/>
        <bgColor indexed="64"/>
      </patternFill>
    </fill>
    <fill>
      <patternFill patternType="solid">
        <fgColor rgb="FFFFFFFF"/>
        <bgColor indexed="64"/>
      </patternFill>
    </fill>
    <fill>
      <patternFill patternType="solid">
        <fgColor rgb="FF5D6071"/>
        <bgColor indexed="64"/>
      </patternFill>
    </fill>
    <fill>
      <patternFill patternType="solid">
        <fgColor rgb="FF5D6071"/>
        <bgColor rgb="FF000000"/>
      </patternFill>
    </fill>
    <fill>
      <patternFill patternType="solid">
        <fgColor rgb="FF40BB9A"/>
        <bgColor indexed="64"/>
      </patternFill>
    </fill>
    <fill>
      <patternFill patternType="solid">
        <fgColor rgb="FFD9D9D9"/>
        <bgColor indexed="64"/>
      </patternFill>
    </fill>
    <fill>
      <patternFill patternType="solid">
        <fgColor rgb="FFFFF7B6"/>
        <bgColor indexed="64"/>
      </patternFill>
    </fill>
    <fill>
      <patternFill patternType="solid">
        <fgColor rgb="FF2AB289"/>
        <bgColor auto="1"/>
      </patternFill>
    </fill>
    <fill>
      <patternFill patternType="solid">
        <fgColor rgb="FFA5A5A5"/>
        <bgColor indexed="64"/>
      </patternFill>
    </fill>
  </fills>
  <borders count="76">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style="mediumDashed">
        <color theme="0" tint="-0.249977111117893"/>
      </left>
      <right/>
      <top/>
      <bottom/>
      <diagonal/>
    </border>
    <border>
      <left style="medium">
        <color rgb="FF444957"/>
      </left>
      <right style="medium">
        <color rgb="FF444957"/>
      </right>
      <top style="medium">
        <color rgb="FF444957"/>
      </top>
      <bottom style="medium">
        <color rgb="FF444957"/>
      </bottom>
      <diagonal/>
    </border>
    <border>
      <left/>
      <right/>
      <top/>
      <bottom style="mediumDashed">
        <color theme="0" tint="-0.14999847407452621"/>
      </bottom>
      <diagonal/>
    </border>
    <border>
      <left style="thick">
        <color rgb="FF444957"/>
      </left>
      <right/>
      <top style="thick">
        <color rgb="FF444957"/>
      </top>
      <bottom/>
      <diagonal/>
    </border>
    <border>
      <left/>
      <right/>
      <top style="thick">
        <color rgb="FF444957"/>
      </top>
      <bottom/>
      <diagonal/>
    </border>
    <border>
      <left/>
      <right style="thick">
        <color rgb="FF444957"/>
      </right>
      <top style="thick">
        <color rgb="FF444957"/>
      </top>
      <bottom/>
      <diagonal/>
    </border>
    <border>
      <left style="thick">
        <color rgb="FF444957"/>
      </left>
      <right/>
      <top/>
      <bottom/>
      <diagonal/>
    </border>
    <border>
      <left/>
      <right style="thick">
        <color rgb="FF444957"/>
      </right>
      <top/>
      <bottom/>
      <diagonal/>
    </border>
    <border>
      <left style="thick">
        <color rgb="FF444957"/>
      </left>
      <right/>
      <top/>
      <bottom style="thick">
        <color rgb="FF444957"/>
      </bottom>
      <diagonal/>
    </border>
    <border>
      <left/>
      <right/>
      <top/>
      <bottom style="thick">
        <color rgb="FF444957"/>
      </bottom>
      <diagonal/>
    </border>
    <border>
      <left/>
      <right style="thick">
        <color rgb="FF444957"/>
      </right>
      <top/>
      <bottom style="thick">
        <color rgb="FF444957"/>
      </bottom>
      <diagonal/>
    </border>
    <border>
      <left style="thick">
        <color rgb="FF444957"/>
      </left>
      <right/>
      <top style="thick">
        <color rgb="FF444957"/>
      </top>
      <bottom style="thick">
        <color rgb="FF444957"/>
      </bottom>
      <diagonal/>
    </border>
    <border>
      <left/>
      <right/>
      <top style="thick">
        <color rgb="FF444957"/>
      </top>
      <bottom style="thick">
        <color rgb="FF444957"/>
      </bottom>
      <diagonal/>
    </border>
    <border>
      <left/>
      <right style="thick">
        <color rgb="FF444957"/>
      </right>
      <top style="thick">
        <color rgb="FF444957"/>
      </top>
      <bottom style="thick">
        <color rgb="FF444957"/>
      </bottom>
      <diagonal/>
    </border>
    <border>
      <left/>
      <right style="medium">
        <color rgb="FF444957"/>
      </right>
      <top style="medium">
        <color rgb="FF444957"/>
      </top>
      <bottom style="medium">
        <color rgb="FF444957"/>
      </bottom>
      <diagonal/>
    </border>
    <border>
      <left/>
      <right style="medium">
        <color rgb="FF444957"/>
      </right>
      <top/>
      <bottom/>
      <diagonal/>
    </border>
    <border>
      <left style="medium">
        <color rgb="FF444957"/>
      </left>
      <right/>
      <top/>
      <bottom style="medium">
        <color rgb="FF444957"/>
      </bottom>
      <diagonal/>
    </border>
    <border>
      <left style="mediumDashed">
        <color theme="0" tint="-0.34998626667073579"/>
      </left>
      <right/>
      <top style="medium">
        <color rgb="FF444957"/>
      </top>
      <bottom/>
      <diagonal/>
    </border>
    <border>
      <left style="medium">
        <color rgb="FF444957"/>
      </left>
      <right/>
      <top style="medium">
        <color rgb="FF444957"/>
      </top>
      <bottom/>
      <diagonal/>
    </border>
    <border>
      <left style="mediumDashed">
        <color theme="0" tint="-0.34998626667073579"/>
      </left>
      <right style="mediumDashed">
        <color theme="0" tint="-0.34998626667073579"/>
      </right>
      <top/>
      <bottom/>
      <diagonal/>
    </border>
    <border>
      <left style="mediumDashed">
        <color theme="0" tint="-0.34998626667073579"/>
      </left>
      <right style="medium">
        <color rgb="FF444957"/>
      </right>
      <top style="medium">
        <color rgb="FF444957"/>
      </top>
      <bottom/>
      <diagonal/>
    </border>
    <border>
      <left style="mediumDashed">
        <color theme="0" tint="-0.34998626667073579"/>
      </left>
      <right style="medium">
        <color rgb="FF444957"/>
      </right>
      <top style="mediumDashed">
        <color theme="0" tint="-0.34998626667073579"/>
      </top>
      <bottom style="mediumDashed">
        <color theme="0" tint="-0.34998626667073579"/>
      </bottom>
      <diagonal/>
    </border>
    <border>
      <left style="mediumDashed">
        <color theme="0" tint="-0.34998626667073579"/>
      </left>
      <right style="mediumDashed">
        <color theme="0" tint="-0.34998626667073579"/>
      </right>
      <top style="mediumDashed">
        <color theme="0" tint="-0.34998626667073579"/>
      </top>
      <bottom style="mediumDashed">
        <color theme="0" tint="-0.34998626667073579"/>
      </bottom>
      <diagonal/>
    </border>
    <border>
      <left style="medium">
        <color rgb="FF444957"/>
      </left>
      <right style="mediumDashed">
        <color theme="0" tint="-0.34998626667073579"/>
      </right>
      <top style="mediumDashed">
        <color theme="0" tint="-0.34998626667073579"/>
      </top>
      <bottom style="mediumDashed">
        <color theme="0" tint="-0.34998626667073579"/>
      </bottom>
      <diagonal/>
    </border>
    <border>
      <left style="mediumDashed">
        <color theme="0" tint="-0.34998626667073579"/>
      </left>
      <right style="mediumDashed">
        <color theme="0" tint="-0.34998626667073579"/>
      </right>
      <top style="mediumDashed">
        <color theme="0" tint="-0.34998626667073579"/>
      </top>
      <bottom style="medium">
        <color rgb="FF444957"/>
      </bottom>
      <diagonal/>
    </border>
    <border>
      <left style="mediumDashed">
        <color theme="0" tint="-0.34998626667073579"/>
      </left>
      <right style="medium">
        <color rgb="FF444957"/>
      </right>
      <top style="mediumDashed">
        <color theme="0" tint="-0.34998626667073579"/>
      </top>
      <bottom style="medium">
        <color rgb="FF444957"/>
      </bottom>
      <diagonal/>
    </border>
    <border>
      <left style="medium">
        <color rgb="FF444957"/>
      </left>
      <right/>
      <top style="medium">
        <color rgb="FF444957"/>
      </top>
      <bottom style="medium">
        <color rgb="FF444957"/>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rgb="FF5D6071"/>
      </left>
      <right style="medium">
        <color rgb="FF5D6071"/>
      </right>
      <top style="medium">
        <color rgb="FF5D6071"/>
      </top>
      <bottom style="medium">
        <color rgb="FF5D6071"/>
      </bottom>
      <diagonal/>
    </border>
    <border>
      <left style="medium">
        <color rgb="FF5D6071"/>
      </left>
      <right/>
      <top style="medium">
        <color rgb="FF5D6071"/>
      </top>
      <bottom/>
      <diagonal/>
    </border>
    <border>
      <left/>
      <right/>
      <top style="medium">
        <color rgb="FF5D6071"/>
      </top>
      <bottom/>
      <diagonal/>
    </border>
    <border>
      <left/>
      <right style="medium">
        <color rgb="FF5D6071"/>
      </right>
      <top style="medium">
        <color rgb="FF5D6071"/>
      </top>
      <bottom/>
      <diagonal/>
    </border>
    <border>
      <left style="medium">
        <color rgb="FF5D6071"/>
      </left>
      <right/>
      <top/>
      <bottom/>
      <diagonal/>
    </border>
    <border>
      <left/>
      <right style="medium">
        <color rgb="FF5D6071"/>
      </right>
      <top/>
      <bottom/>
      <diagonal/>
    </border>
    <border>
      <left style="medium">
        <color rgb="FF5D6071"/>
      </left>
      <right/>
      <top/>
      <bottom style="medium">
        <color rgb="FF5D6071"/>
      </bottom>
      <diagonal/>
    </border>
    <border>
      <left/>
      <right/>
      <top/>
      <bottom style="medium">
        <color rgb="FF5D6071"/>
      </bottom>
      <diagonal/>
    </border>
    <border>
      <left/>
      <right style="medium">
        <color rgb="FF5D6071"/>
      </right>
      <top/>
      <bottom style="medium">
        <color rgb="FF5D6071"/>
      </bottom>
      <diagonal/>
    </border>
    <border>
      <left style="medium">
        <color rgb="FF444957"/>
      </left>
      <right style="medium">
        <color rgb="FF5D6071"/>
      </right>
      <top style="medium">
        <color rgb="FF444957"/>
      </top>
      <bottom style="medium">
        <color rgb="FF5D6071"/>
      </bottom>
      <diagonal/>
    </border>
    <border>
      <left style="medium">
        <color rgb="FF5D6071"/>
      </left>
      <right style="medium">
        <color rgb="FF444957"/>
      </right>
      <top style="medium">
        <color rgb="FF444957"/>
      </top>
      <bottom style="medium">
        <color rgb="FF5D6071"/>
      </bottom>
      <diagonal/>
    </border>
    <border>
      <left style="medium">
        <color rgb="FF444957"/>
      </left>
      <right style="medium">
        <color rgb="FF5D6071"/>
      </right>
      <top style="medium">
        <color rgb="FF5D6071"/>
      </top>
      <bottom style="medium">
        <color rgb="FF444957"/>
      </bottom>
      <diagonal/>
    </border>
    <border>
      <left style="medium">
        <color rgb="FF5D6071"/>
      </left>
      <right style="medium">
        <color rgb="FF444957"/>
      </right>
      <top style="medium">
        <color rgb="FF5D6071"/>
      </top>
      <bottom style="medium">
        <color rgb="FF444957"/>
      </bottom>
      <diagonal/>
    </border>
    <border>
      <left style="medium">
        <color rgb="FF444957"/>
      </left>
      <right style="medium">
        <color rgb="FF5D6071"/>
      </right>
      <top style="medium">
        <color rgb="FF444957"/>
      </top>
      <bottom/>
      <diagonal/>
    </border>
    <border>
      <left style="medium">
        <color rgb="FF5D6071"/>
      </left>
      <right style="medium">
        <color rgb="FF444957"/>
      </right>
      <top style="medium">
        <color rgb="FF444957"/>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444957"/>
      </left>
      <right style="medium">
        <color rgb="FF444957"/>
      </right>
      <top style="medium">
        <color rgb="FF444957"/>
      </top>
      <bottom/>
      <diagonal/>
    </border>
    <border>
      <left style="medium">
        <color rgb="FF444957"/>
      </left>
      <right style="medium">
        <color rgb="FF444957"/>
      </right>
      <top/>
      <bottom style="medium">
        <color rgb="FF444957"/>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rgb="FF444957"/>
      </right>
      <top/>
      <bottom style="medium">
        <color rgb="FF444957"/>
      </bottom>
      <diagonal/>
    </border>
    <border>
      <left style="medium">
        <color rgb="FF444957"/>
      </left>
      <right style="medium">
        <color indexed="64"/>
      </right>
      <top/>
      <bottom style="medium">
        <color rgb="FF444957"/>
      </bottom>
      <diagonal/>
    </border>
    <border>
      <left/>
      <right/>
      <top style="mediumDashed">
        <color theme="0" tint="-0.499984740745262"/>
      </top>
      <bottom/>
      <diagonal/>
    </border>
    <border>
      <left style="mediumDashed">
        <color indexed="64"/>
      </left>
      <right style="mediumDashed">
        <color indexed="64"/>
      </right>
      <top style="mediumDashed">
        <color theme="0" tint="-0.499984740745262"/>
      </top>
      <bottom style="mediumDashed">
        <color theme="0" tint="-0.499984740745262"/>
      </bottom>
      <diagonal/>
    </border>
    <border>
      <left style="mediumDashed">
        <color indexed="64"/>
      </left>
      <right style="mediumDashed">
        <color theme="0" tint="-0.499984740745262"/>
      </right>
      <top style="mediumDashed">
        <color theme="0" tint="-0.499984740745262"/>
      </top>
      <bottom style="mediumDashed">
        <color theme="0" tint="-0.499984740745262"/>
      </bottom>
      <diagonal/>
    </border>
    <border>
      <left/>
      <right/>
      <top style="mediumDashed">
        <color theme="0" tint="-0.499984740745262"/>
      </top>
      <bottom style="mediumDashed">
        <color theme="0" tint="-0.499984740745262"/>
      </bottom>
      <diagonal/>
    </border>
    <border>
      <left/>
      <right style="mediumDashed">
        <color theme="0" tint="-0.499984740745262"/>
      </right>
      <top style="mediumDashed">
        <color theme="0" tint="-0.499984740745262"/>
      </top>
      <bottom style="mediumDashed">
        <color theme="0" tint="-0.499984740745262"/>
      </bottom>
      <diagonal/>
    </border>
    <border>
      <left/>
      <right style="mediumDashed">
        <color indexed="64"/>
      </right>
      <top style="mediumDashed">
        <color theme="0" tint="-0.499984740745262"/>
      </top>
      <bottom style="mediumDashed">
        <color theme="0" tint="-0.499984740745262"/>
      </bottom>
      <diagonal/>
    </border>
    <border>
      <left style="medium">
        <color theme="1"/>
      </left>
      <right/>
      <top style="medium">
        <color theme="1"/>
      </top>
      <bottom style="medium">
        <color rgb="FF444957"/>
      </bottom>
      <diagonal/>
    </border>
    <border>
      <left/>
      <right/>
      <top style="medium">
        <color theme="1"/>
      </top>
      <bottom style="medium">
        <color rgb="FF444957"/>
      </bottom>
      <diagonal/>
    </border>
    <border>
      <left/>
      <right style="medium">
        <color theme="1"/>
      </right>
      <top style="medium">
        <color theme="1"/>
      </top>
      <bottom style="medium">
        <color rgb="FF444957"/>
      </bottom>
      <diagonal/>
    </border>
    <border>
      <left style="medium">
        <color theme="1"/>
      </left>
      <right style="medium">
        <color rgb="FF444957"/>
      </right>
      <top style="medium">
        <color rgb="FF444957"/>
      </top>
      <bottom style="medium">
        <color rgb="FF444957"/>
      </bottom>
      <diagonal/>
    </border>
    <border>
      <left style="medium">
        <color rgb="FF444957"/>
      </left>
      <right style="medium">
        <color theme="1"/>
      </right>
      <top style="medium">
        <color rgb="FF444957"/>
      </top>
      <bottom style="medium">
        <color rgb="FF444957"/>
      </bottom>
      <diagonal/>
    </border>
    <border>
      <left style="medium">
        <color theme="1"/>
      </left>
      <right style="medium">
        <color rgb="FF444957"/>
      </right>
      <top style="medium">
        <color rgb="FF444957"/>
      </top>
      <bottom style="medium">
        <color theme="1"/>
      </bottom>
      <diagonal/>
    </border>
    <border>
      <left style="medium">
        <color rgb="FF444957"/>
      </left>
      <right style="medium">
        <color rgb="FF444957"/>
      </right>
      <top style="medium">
        <color rgb="FF444957"/>
      </top>
      <bottom style="medium">
        <color theme="1"/>
      </bottom>
      <diagonal/>
    </border>
    <border>
      <left style="medium">
        <color rgb="FF444957"/>
      </left>
      <right style="medium">
        <color theme="1"/>
      </right>
      <top style="medium">
        <color rgb="FF444957"/>
      </top>
      <bottom style="medium">
        <color theme="1"/>
      </bottom>
      <diagonal/>
    </border>
  </borders>
  <cellStyleXfs count="3">
    <xf numFmtId="0" fontId="0" fillId="0" borderId="0"/>
    <xf numFmtId="0" fontId="1" fillId="2" borderId="1" applyNumberFormat="0" applyAlignment="0" applyProtection="0"/>
    <xf numFmtId="0" fontId="29" fillId="0" borderId="0" applyNumberFormat="0" applyFill="0" applyBorder="0" applyAlignment="0" applyProtection="0"/>
  </cellStyleXfs>
  <cellXfs count="228">
    <xf numFmtId="0" fontId="0" fillId="0" borderId="0" xfId="0"/>
    <xf numFmtId="0" fontId="6" fillId="4" borderId="0" xfId="0" applyFont="1" applyFill="1" applyAlignment="1">
      <alignment horizontal="center" vertical="center"/>
    </xf>
    <xf numFmtId="0" fontId="6" fillId="4" borderId="0" xfId="0" applyFont="1" applyFill="1"/>
    <xf numFmtId="0" fontId="6" fillId="0" borderId="0" xfId="0" applyFont="1"/>
    <xf numFmtId="0" fontId="5" fillId="0" borderId="0" xfId="0" applyFont="1" applyAlignment="1">
      <alignment vertical="center" wrapText="1"/>
    </xf>
    <xf numFmtId="0" fontId="6" fillId="0" borderId="0" xfId="0" applyFont="1" applyAlignment="1">
      <alignment horizontal="center" vertical="center"/>
    </xf>
    <xf numFmtId="0" fontId="2" fillId="0" borderId="0" xfId="0" applyFont="1" applyAlignment="1">
      <alignment vertical="top" wrapText="1"/>
    </xf>
    <xf numFmtId="0" fontId="3" fillId="0" borderId="0" xfId="0" applyFont="1" applyAlignment="1">
      <alignment vertical="top" wrapText="1"/>
    </xf>
    <xf numFmtId="0" fontId="0" fillId="5" borderId="0" xfId="0" applyFill="1"/>
    <xf numFmtId="0" fontId="4" fillId="5" borderId="0" xfId="0" applyFont="1" applyFill="1" applyAlignment="1">
      <alignment vertical="center" wrapText="1"/>
    </xf>
    <xf numFmtId="0" fontId="6" fillId="5" borderId="0" xfId="0" applyFont="1" applyFill="1"/>
    <xf numFmtId="0" fontId="13" fillId="5" borderId="0" xfId="0" applyFont="1" applyFill="1" applyAlignment="1">
      <alignment horizontal="center" vertical="center"/>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17" fillId="5" borderId="0" xfId="0" applyFont="1" applyFill="1" applyAlignment="1">
      <alignment vertical="center" wrapText="1"/>
    </xf>
    <xf numFmtId="0" fontId="0" fillId="5" borderId="0" xfId="0" applyFill="1" applyAlignment="1">
      <alignment vertical="center" wrapText="1"/>
    </xf>
    <xf numFmtId="0" fontId="8" fillId="5" borderId="0" xfId="0" applyFont="1" applyFill="1" applyAlignment="1">
      <alignment vertical="center" wrapText="1"/>
    </xf>
    <xf numFmtId="0" fontId="0" fillId="5" borderId="0" xfId="0" applyFill="1" applyAlignment="1">
      <alignment vertical="center"/>
    </xf>
    <xf numFmtId="0" fontId="7" fillId="5" borderId="0" xfId="0" applyFont="1" applyFill="1" applyAlignment="1">
      <alignment horizontal="center" vertical="center" wrapText="1"/>
    </xf>
    <xf numFmtId="0" fontId="2" fillId="5" borderId="0" xfId="0" applyFont="1" applyFill="1" applyAlignment="1">
      <alignment horizontal="center" vertical="center" wrapText="1"/>
    </xf>
    <xf numFmtId="0" fontId="6" fillId="5" borderId="0" xfId="0" applyFont="1" applyFill="1" applyAlignment="1">
      <alignment horizontal="center" vertical="center"/>
    </xf>
    <xf numFmtId="0" fontId="8" fillId="5" borderId="3" xfId="0" applyFont="1" applyFill="1" applyBorder="1" applyAlignment="1">
      <alignment horizontal="center" vertical="center" wrapText="1"/>
    </xf>
    <xf numFmtId="0" fontId="0" fillId="5" borderId="5" xfId="0" applyFill="1" applyBorder="1"/>
    <xf numFmtId="0" fontId="14" fillId="5" borderId="0" xfId="0" applyFont="1" applyFill="1" applyAlignment="1">
      <alignment horizontal="center" vertical="center" wrapText="1"/>
    </xf>
    <xf numFmtId="0" fontId="0" fillId="5" borderId="9" xfId="0" applyFill="1" applyBorder="1"/>
    <xf numFmtId="164" fontId="11" fillId="0" borderId="0" xfId="0" applyNumberFormat="1" applyFont="1" applyAlignment="1" applyProtection="1">
      <alignment vertical="center"/>
      <protection hidden="1"/>
    </xf>
    <xf numFmtId="2" fontId="11" fillId="0" borderId="0" xfId="0" applyNumberFormat="1" applyFont="1" applyAlignment="1" applyProtection="1">
      <alignment vertical="center"/>
      <protection hidden="1"/>
    </xf>
    <xf numFmtId="0" fontId="10" fillId="0" borderId="0" xfId="0" applyFont="1" applyAlignment="1">
      <alignment vertical="center" wrapText="1"/>
    </xf>
    <xf numFmtId="0" fontId="11" fillId="0" borderId="0" xfId="0" applyFont="1" applyAlignment="1" applyProtection="1">
      <alignment vertical="center"/>
      <protection locked="0"/>
    </xf>
    <xf numFmtId="0" fontId="5" fillId="0" borderId="0" xfId="0" applyFont="1" applyAlignment="1" applyProtection="1">
      <alignment vertical="center"/>
      <protection locked="0"/>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5" fillId="3" borderId="0" xfId="0" applyFont="1" applyFill="1" applyAlignment="1">
      <alignment vertical="center" wrapText="1"/>
    </xf>
    <xf numFmtId="0" fontId="25" fillId="0" borderId="0" xfId="0" applyFont="1" applyAlignment="1">
      <alignment horizontal="left" vertical="center" indent="9" readingOrder="1"/>
    </xf>
    <xf numFmtId="0" fontId="22" fillId="5" borderId="0" xfId="0" applyFont="1" applyFill="1" applyAlignment="1">
      <alignment horizontal="center" vertical="center" wrapText="1"/>
    </xf>
    <xf numFmtId="0" fontId="2" fillId="5" borderId="0" xfId="0" applyFont="1" applyFill="1" applyAlignment="1">
      <alignment horizontal="center" vertical="center"/>
    </xf>
    <xf numFmtId="0" fontId="2" fillId="0" borderId="0" xfId="0" applyFont="1" applyAlignment="1">
      <alignment horizontal="center" vertical="center"/>
    </xf>
    <xf numFmtId="0" fontId="2" fillId="5" borderId="3" xfId="0" applyFont="1" applyFill="1" applyBorder="1" applyAlignment="1">
      <alignment horizontal="center" vertical="center"/>
    </xf>
    <xf numFmtId="0" fontId="27" fillId="5" borderId="0" xfId="0" applyFont="1" applyFill="1" applyAlignment="1">
      <alignment vertical="center" wrapText="1"/>
    </xf>
    <xf numFmtId="0" fontId="21" fillId="5" borderId="0" xfId="0" applyFont="1" applyFill="1" applyAlignment="1">
      <alignment vertical="center" wrapText="1"/>
    </xf>
    <xf numFmtId="0" fontId="9" fillId="5" borderId="0" xfId="0" applyFont="1" applyFill="1" applyAlignment="1">
      <alignment vertical="center"/>
    </xf>
    <xf numFmtId="0" fontId="22" fillId="5" borderId="0" xfId="0" applyFont="1" applyFill="1" applyAlignment="1">
      <alignment vertical="center" wrapText="1"/>
    </xf>
    <xf numFmtId="0" fontId="0" fillId="0" borderId="0" xfId="0" applyAlignment="1">
      <alignment horizontal="center" vertical="center" wrapText="1"/>
    </xf>
    <xf numFmtId="0" fontId="30" fillId="0" borderId="0" xfId="0" applyFont="1" applyAlignment="1">
      <alignment horizontal="center" vertical="center"/>
    </xf>
    <xf numFmtId="0" fontId="0" fillId="5" borderId="0" xfId="0" applyFill="1" applyAlignment="1">
      <alignment horizontal="center" vertical="center" wrapText="1"/>
    </xf>
    <xf numFmtId="0" fontId="30" fillId="5" borderId="0" xfId="0" applyFont="1" applyFill="1" applyAlignment="1">
      <alignment horizontal="center" vertical="center"/>
    </xf>
    <xf numFmtId="0" fontId="9" fillId="9" borderId="29" xfId="0" applyFont="1" applyFill="1" applyBorder="1" applyAlignment="1">
      <alignment horizontal="center" vertical="center" wrapText="1"/>
    </xf>
    <xf numFmtId="0" fontId="11" fillId="7" borderId="10" xfId="0" applyFont="1" applyFill="1" applyBorder="1" applyAlignment="1">
      <alignment vertical="center"/>
    </xf>
    <xf numFmtId="0" fontId="36" fillId="9" borderId="4" xfId="0" applyFont="1" applyFill="1" applyBorder="1" applyAlignment="1">
      <alignment horizontal="center" vertical="center" wrapText="1"/>
    </xf>
    <xf numFmtId="0" fontId="40" fillId="0" borderId="4" xfId="0" applyFont="1" applyBorder="1" applyAlignment="1">
      <alignment horizontal="center" vertical="center" wrapText="1"/>
    </xf>
    <xf numFmtId="0" fontId="21" fillId="5" borderId="4" xfId="0" applyFont="1" applyFill="1" applyBorder="1" applyAlignment="1">
      <alignment horizontal="center" vertical="center" wrapText="1"/>
    </xf>
    <xf numFmtId="0" fontId="20" fillId="5" borderId="0" xfId="0" applyFont="1" applyFill="1" applyAlignment="1">
      <alignment vertical="top" wrapText="1"/>
    </xf>
    <xf numFmtId="0" fontId="41" fillId="5" borderId="0" xfId="0" applyFont="1" applyFill="1" applyAlignment="1">
      <alignment horizontal="center" vertical="center" wrapText="1"/>
    </xf>
    <xf numFmtId="0" fontId="41" fillId="5" borderId="0" xfId="0" applyFont="1" applyFill="1" applyAlignment="1">
      <alignment vertical="center" wrapText="1"/>
    </xf>
    <xf numFmtId="0" fontId="0" fillId="5" borderId="0" xfId="0" applyFill="1" applyAlignment="1">
      <alignment vertical="top"/>
    </xf>
    <xf numFmtId="0" fontId="0" fillId="5" borderId="5" xfId="0" applyFill="1" applyBorder="1" applyAlignment="1">
      <alignment horizontal="center" vertical="center" wrapText="1"/>
    </xf>
    <xf numFmtId="0" fontId="43" fillId="3" borderId="0" xfId="0" applyFont="1" applyFill="1" applyAlignment="1">
      <alignment vertical="center" wrapText="1"/>
    </xf>
    <xf numFmtId="0" fontId="43" fillId="0" borderId="0" xfId="0" applyFont="1" applyAlignment="1">
      <alignment vertical="center" wrapText="1"/>
    </xf>
    <xf numFmtId="0" fontId="44" fillId="0" borderId="0" xfId="0" applyFont="1" applyAlignment="1">
      <alignment horizontal="center" vertical="center"/>
    </xf>
    <xf numFmtId="0" fontId="44" fillId="0" borderId="0" xfId="0" applyFont="1" applyAlignment="1">
      <alignment vertical="center"/>
    </xf>
    <xf numFmtId="0" fontId="44" fillId="4" borderId="0" xfId="0" applyFont="1" applyFill="1" applyAlignment="1">
      <alignment vertical="center"/>
    </xf>
    <xf numFmtId="0" fontId="45" fillId="5" borderId="0" xfId="0" applyFont="1" applyFill="1" applyAlignment="1">
      <alignment vertical="center"/>
    </xf>
    <xf numFmtId="0" fontId="45" fillId="5" borderId="0" xfId="0" applyFont="1" applyFill="1" applyAlignment="1">
      <alignment horizontal="center" vertical="center"/>
    </xf>
    <xf numFmtId="0" fontId="45" fillId="0" borderId="0" xfId="0" applyFont="1" applyAlignment="1">
      <alignment vertical="center"/>
    </xf>
    <xf numFmtId="0" fontId="46" fillId="0" borderId="0" xfId="0" applyFont="1" applyAlignment="1">
      <alignment vertical="center"/>
    </xf>
    <xf numFmtId="49" fontId="45" fillId="5" borderId="0" xfId="0" applyNumberFormat="1" applyFont="1" applyFill="1" applyAlignment="1">
      <alignment horizontal="center" vertical="center"/>
    </xf>
    <xf numFmtId="49" fontId="45" fillId="5" borderId="0" xfId="0" applyNumberFormat="1" applyFont="1" applyFill="1" applyAlignment="1">
      <alignment horizontal="left" vertical="center" wrapText="1"/>
    </xf>
    <xf numFmtId="0" fontId="46" fillId="5" borderId="0" xfId="0" applyFont="1" applyFill="1" applyAlignment="1">
      <alignment vertical="center"/>
    </xf>
    <xf numFmtId="0" fontId="45" fillId="0" borderId="0" xfId="0" applyFont="1" applyAlignment="1">
      <alignment vertical="center" wrapText="1"/>
    </xf>
    <xf numFmtId="0" fontId="47" fillId="9" borderId="44" xfId="0" applyFont="1" applyFill="1" applyBorder="1" applyAlignment="1">
      <alignment vertical="center"/>
    </xf>
    <xf numFmtId="0" fontId="47" fillId="9" borderId="45" xfId="0" applyFont="1" applyFill="1" applyBorder="1" applyAlignment="1">
      <alignment vertical="center"/>
    </xf>
    <xf numFmtId="0" fontId="47" fillId="9" borderId="45" xfId="0" applyFont="1" applyFill="1" applyBorder="1" applyAlignment="1">
      <alignment horizontal="center" vertical="center"/>
    </xf>
    <xf numFmtId="0" fontId="47" fillId="13" borderId="46" xfId="0" applyFont="1" applyFill="1" applyBorder="1" applyAlignment="1">
      <alignment vertical="center"/>
    </xf>
    <xf numFmtId="0" fontId="47" fillId="5" borderId="0" xfId="0" applyFont="1" applyFill="1" applyAlignment="1">
      <alignment vertical="center"/>
    </xf>
    <xf numFmtId="0" fontId="47" fillId="5" borderId="0" xfId="0" applyFont="1" applyFill="1" applyAlignment="1">
      <alignment horizontal="center" vertical="center"/>
    </xf>
    <xf numFmtId="0" fontId="49" fillId="9" borderId="38" xfId="0" applyFont="1" applyFill="1" applyBorder="1" applyAlignment="1">
      <alignment horizontal="center" vertical="center"/>
    </xf>
    <xf numFmtId="0" fontId="51" fillId="9" borderId="39" xfId="0" applyFont="1" applyFill="1" applyBorder="1" applyAlignment="1">
      <alignment vertical="center"/>
    </xf>
    <xf numFmtId="0" fontId="48" fillId="9" borderId="40" xfId="0" applyFont="1" applyFill="1" applyBorder="1" applyAlignment="1">
      <alignment vertical="center"/>
    </xf>
    <xf numFmtId="0" fontId="52" fillId="9" borderId="40" xfId="0" applyFont="1" applyFill="1" applyBorder="1" applyAlignment="1">
      <alignment vertical="center"/>
    </xf>
    <xf numFmtId="0" fontId="52" fillId="9" borderId="40" xfId="0" applyFont="1" applyFill="1" applyBorder="1" applyAlignment="1">
      <alignment horizontal="center" vertical="center"/>
    </xf>
    <xf numFmtId="0" fontId="48" fillId="13" borderId="41" xfId="0" applyFont="1" applyFill="1" applyBorder="1" applyAlignment="1">
      <alignment horizontal="center" vertical="center"/>
    </xf>
    <xf numFmtId="0" fontId="52" fillId="9" borderId="0" xfId="0" applyFont="1" applyFill="1" applyAlignment="1">
      <alignment vertical="center"/>
    </xf>
    <xf numFmtId="0" fontId="52" fillId="9" borderId="0" xfId="0" applyFont="1" applyFill="1" applyAlignment="1">
      <alignment horizontal="center" vertical="center"/>
    </xf>
    <xf numFmtId="0" fontId="52" fillId="9" borderId="0" xfId="0" applyFont="1" applyFill="1" applyAlignment="1">
      <alignment horizontal="center" vertical="center" wrapText="1"/>
    </xf>
    <xf numFmtId="1" fontId="52" fillId="9" borderId="0" xfId="0" applyNumberFormat="1" applyFont="1" applyFill="1" applyAlignment="1">
      <alignment horizontal="center" vertical="center"/>
    </xf>
    <xf numFmtId="0" fontId="48" fillId="9" borderId="0" xfId="0" applyFont="1" applyFill="1"/>
    <xf numFmtId="0" fontId="51" fillId="9" borderId="44" xfId="0" applyFont="1" applyFill="1" applyBorder="1" applyAlignment="1">
      <alignment vertical="center"/>
    </xf>
    <xf numFmtId="0" fontId="51" fillId="9" borderId="45" xfId="0" applyFont="1" applyFill="1" applyBorder="1" applyAlignment="1">
      <alignment vertical="center"/>
    </xf>
    <xf numFmtId="0" fontId="51" fillId="9" borderId="45" xfId="0" applyFont="1" applyFill="1" applyBorder="1" applyAlignment="1">
      <alignment horizontal="center" vertical="center"/>
    </xf>
    <xf numFmtId="0" fontId="51" fillId="13" borderId="46" xfId="0" applyFont="1" applyFill="1" applyBorder="1" applyAlignment="1">
      <alignment vertical="center"/>
    </xf>
    <xf numFmtId="0" fontId="51" fillId="5" borderId="0" xfId="0" applyFont="1" applyFill="1" applyAlignment="1">
      <alignment vertical="center"/>
    </xf>
    <xf numFmtId="0" fontId="51" fillId="5" borderId="0" xfId="0" applyFont="1" applyFill="1" applyAlignment="1">
      <alignment horizontal="center" vertical="center"/>
    </xf>
    <xf numFmtId="0" fontId="37" fillId="5" borderId="0" xfId="0" applyFont="1" applyFill="1" applyAlignment="1">
      <alignment horizontal="left" vertical="center" wrapText="1"/>
    </xf>
    <xf numFmtId="0" fontId="48" fillId="7" borderId="1" xfId="1" applyFont="1" applyFill="1" applyAlignment="1" applyProtection="1">
      <alignment vertical="center"/>
      <protection locked="0"/>
    </xf>
    <xf numFmtId="0" fontId="48" fillId="7" borderId="1" xfId="1" applyFont="1" applyFill="1" applyAlignment="1" applyProtection="1">
      <alignment horizontal="left" vertical="center"/>
      <protection locked="0"/>
    </xf>
    <xf numFmtId="0" fontId="48" fillId="7" borderId="1" xfId="1" applyFont="1" applyFill="1" applyAlignment="1" applyProtection="1">
      <alignment horizontal="left" vertical="center" wrapText="1"/>
      <protection locked="0"/>
    </xf>
    <xf numFmtId="0" fontId="48" fillId="7" borderId="1" xfId="1" applyFont="1" applyFill="1" applyAlignment="1" applyProtection="1">
      <alignment vertical="center" wrapText="1"/>
      <protection locked="0"/>
    </xf>
    <xf numFmtId="0" fontId="36" fillId="5" borderId="0" xfId="0" applyFont="1" applyFill="1" applyAlignment="1">
      <alignment vertical="center"/>
    </xf>
    <xf numFmtId="0" fontId="34" fillId="5" borderId="0" xfId="0" applyFont="1" applyFill="1" applyAlignment="1">
      <alignment vertical="center" wrapText="1"/>
    </xf>
    <xf numFmtId="0" fontId="2" fillId="5" borderId="62" xfId="0" applyFont="1" applyFill="1" applyBorder="1" applyAlignment="1">
      <alignment horizontal="center" vertical="center"/>
    </xf>
    <xf numFmtId="0" fontId="2" fillId="0" borderId="62" xfId="0" applyFont="1" applyBorder="1" applyAlignment="1">
      <alignment horizontal="center" vertical="center"/>
    </xf>
    <xf numFmtId="0" fontId="2" fillId="5" borderId="62" xfId="0" applyFont="1" applyFill="1" applyBorder="1" applyAlignment="1">
      <alignment horizontal="center" vertical="center" wrapText="1"/>
    </xf>
    <xf numFmtId="0" fontId="18" fillId="5" borderId="0" xfId="0" applyFont="1" applyFill="1" applyAlignment="1">
      <alignment horizontal="center" vertical="center" wrapText="1"/>
    </xf>
    <xf numFmtId="164" fontId="35" fillId="5" borderId="62" xfId="0" applyNumberFormat="1" applyFont="1" applyFill="1" applyBorder="1" applyAlignment="1">
      <alignment vertical="center" wrapText="1"/>
    </xf>
    <xf numFmtId="164" fontId="35" fillId="0" borderId="72" xfId="0" applyNumberFormat="1" applyFont="1" applyBorder="1" applyAlignment="1">
      <alignment horizontal="center" vertical="center" wrapText="1"/>
    </xf>
    <xf numFmtId="0" fontId="49" fillId="7" borderId="4" xfId="0" applyFont="1" applyFill="1" applyBorder="1" applyAlignment="1" applyProtection="1">
      <alignment horizontal="center" vertical="center" wrapText="1"/>
      <protection locked="0"/>
    </xf>
    <xf numFmtId="0" fontId="50" fillId="5" borderId="4" xfId="0" applyFont="1" applyFill="1" applyBorder="1" applyAlignment="1">
      <alignment horizontal="center" vertical="center" wrapText="1"/>
    </xf>
    <xf numFmtId="0" fontId="34" fillId="7" borderId="72" xfId="0" applyFont="1" applyFill="1" applyBorder="1" applyAlignment="1" applyProtection="1">
      <alignment horizontal="center" vertical="center" wrapText="1"/>
      <protection locked="0"/>
    </xf>
    <xf numFmtId="0" fontId="34" fillId="7" borderId="75" xfId="0" applyFont="1" applyFill="1" applyBorder="1" applyAlignment="1" applyProtection="1">
      <alignment horizontal="center" vertical="center" wrapText="1"/>
      <protection locked="0"/>
    </xf>
    <xf numFmtId="0" fontId="28" fillId="9" borderId="4" xfId="0" applyFont="1" applyFill="1" applyBorder="1" applyAlignment="1">
      <alignment horizontal="center" vertical="center" wrapText="1" readingOrder="1"/>
    </xf>
    <xf numFmtId="0" fontId="28" fillId="9" borderId="17" xfId="0" applyFont="1" applyFill="1" applyBorder="1" applyAlignment="1">
      <alignment horizontal="center" vertical="center" wrapText="1" readingOrder="1"/>
    </xf>
    <xf numFmtId="0" fontId="21" fillId="5" borderId="21" xfId="0" applyFont="1" applyFill="1" applyBorder="1" applyAlignment="1">
      <alignment horizontal="center" vertical="center" wrapText="1"/>
    </xf>
    <xf numFmtId="0" fontId="23" fillId="5" borderId="20"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3" fillId="5" borderId="0" xfId="0" applyFont="1" applyFill="1" applyAlignment="1">
      <alignment horizontal="left" vertical="center" wrapText="1" readingOrder="1"/>
    </xf>
    <xf numFmtId="0" fontId="21" fillId="10" borderId="26" xfId="0" applyFont="1" applyFill="1" applyBorder="1" applyAlignment="1">
      <alignment horizontal="center" vertical="center" wrapText="1"/>
    </xf>
    <xf numFmtId="0" fontId="23" fillId="10" borderId="25" xfId="0" applyFont="1" applyFill="1" applyBorder="1" applyAlignment="1">
      <alignment horizontal="center" vertical="center" wrapText="1"/>
    </xf>
    <xf numFmtId="0" fontId="21" fillId="10" borderId="24"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10" borderId="19" xfId="0" applyFont="1" applyFill="1" applyBorder="1" applyAlignment="1">
      <alignment horizontal="center" vertical="center" wrapText="1"/>
    </xf>
    <xf numFmtId="0" fontId="23" fillId="10" borderId="27" xfId="0" applyFont="1" applyFill="1" applyBorder="1" applyAlignment="1">
      <alignment horizontal="center" vertical="center" wrapText="1"/>
    </xf>
    <xf numFmtId="0" fontId="21" fillId="10" borderId="28" xfId="0" applyFont="1" applyFill="1" applyBorder="1" applyAlignment="1">
      <alignment horizontal="center" vertical="center" wrapText="1"/>
    </xf>
    <xf numFmtId="0" fontId="24" fillId="5" borderId="0" xfId="0" applyFont="1" applyFill="1" applyAlignment="1">
      <alignment horizontal="left" vertical="center" indent="4" readingOrder="1"/>
    </xf>
    <xf numFmtId="0" fontId="11" fillId="5" borderId="0" xfId="0" applyFont="1" applyFill="1" applyAlignment="1">
      <alignment vertical="center"/>
    </xf>
    <xf numFmtId="0" fontId="12" fillId="5" borderId="0" xfId="0" applyFont="1" applyFill="1" applyAlignment="1">
      <alignment vertical="center"/>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23" fillId="6" borderId="9"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6" borderId="10"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23" fillId="6" borderId="12" xfId="0" applyFont="1" applyFill="1" applyBorder="1" applyAlignment="1">
      <alignment horizontal="center" vertical="center" wrapText="1"/>
    </xf>
    <xf numFmtId="0" fontId="23" fillId="6" borderId="13"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5" fillId="8" borderId="9" xfId="0" applyFont="1" applyFill="1" applyBorder="1" applyAlignment="1" applyProtection="1">
      <alignment horizontal="right" vertical="center"/>
      <protection locked="0"/>
    </xf>
    <xf numFmtId="0" fontId="5" fillId="8" borderId="0" xfId="0" applyFont="1" applyFill="1" applyAlignment="1" applyProtection="1">
      <alignment horizontal="right" vertical="center"/>
      <protection locked="0"/>
    </xf>
    <xf numFmtId="0" fontId="11" fillId="4" borderId="8"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13" xfId="0" applyFont="1" applyFill="1" applyBorder="1" applyAlignment="1">
      <alignment horizontal="left" vertical="center"/>
    </xf>
    <xf numFmtId="0" fontId="11" fillId="7" borderId="9" xfId="0" applyFont="1" applyFill="1" applyBorder="1" applyAlignment="1" applyProtection="1">
      <alignment horizontal="right" vertical="center"/>
      <protection locked="0"/>
    </xf>
    <xf numFmtId="0" fontId="11" fillId="7" borderId="0" xfId="0" applyFont="1" applyFill="1" applyAlignment="1" applyProtection="1">
      <alignment horizontal="right" vertical="center"/>
      <protection locked="0"/>
    </xf>
    <xf numFmtId="0" fontId="11" fillId="7" borderId="10" xfId="0" applyFont="1" applyFill="1" applyBorder="1" applyAlignment="1">
      <alignment horizontal="left" vertical="center"/>
    </xf>
    <xf numFmtId="2" fontId="11" fillId="4" borderId="6" xfId="0" applyNumberFormat="1" applyFont="1" applyFill="1" applyBorder="1" applyAlignment="1" applyProtection="1">
      <alignment horizontal="right" vertical="center"/>
      <protection hidden="1"/>
    </xf>
    <xf numFmtId="2" fontId="11" fillId="4" borderId="7" xfId="0" applyNumberFormat="1" applyFont="1" applyFill="1" applyBorder="1" applyAlignment="1" applyProtection="1">
      <alignment horizontal="right" vertical="center"/>
      <protection hidden="1"/>
    </xf>
    <xf numFmtId="2" fontId="11" fillId="4" borderId="9" xfId="0" applyNumberFormat="1" applyFont="1" applyFill="1" applyBorder="1" applyAlignment="1" applyProtection="1">
      <alignment horizontal="right" vertical="center"/>
      <protection hidden="1"/>
    </xf>
    <xf numFmtId="2" fontId="11" fillId="4" borderId="0" xfId="0" applyNumberFormat="1" applyFont="1" applyFill="1" applyAlignment="1" applyProtection="1">
      <alignment horizontal="right" vertical="center"/>
      <protection hidden="1"/>
    </xf>
    <xf numFmtId="2" fontId="11" fillId="4" borderId="11" xfId="0" applyNumberFormat="1" applyFont="1" applyFill="1" applyBorder="1" applyAlignment="1" applyProtection="1">
      <alignment horizontal="right" vertical="center"/>
      <protection hidden="1"/>
    </xf>
    <xf numFmtId="2" fontId="11" fillId="4" borderId="12" xfId="0" applyNumberFormat="1" applyFont="1" applyFill="1" applyBorder="1" applyAlignment="1" applyProtection="1">
      <alignment horizontal="right" vertical="center"/>
      <protection hidden="1"/>
    </xf>
    <xf numFmtId="164" fontId="11" fillId="4" borderId="6" xfId="0" applyNumberFormat="1" applyFont="1" applyFill="1" applyBorder="1" applyAlignment="1" applyProtection="1">
      <alignment horizontal="right" vertical="center"/>
      <protection hidden="1"/>
    </xf>
    <xf numFmtId="164" fontId="11" fillId="4" borderId="7" xfId="0" applyNumberFormat="1" applyFont="1" applyFill="1" applyBorder="1" applyAlignment="1" applyProtection="1">
      <alignment horizontal="right" vertical="center"/>
      <protection hidden="1"/>
    </xf>
    <xf numFmtId="164" fontId="11" fillId="4" borderId="9" xfId="0" applyNumberFormat="1" applyFont="1" applyFill="1" applyBorder="1" applyAlignment="1" applyProtection="1">
      <alignment horizontal="right" vertical="center"/>
      <protection hidden="1"/>
    </xf>
    <xf numFmtId="164" fontId="11" fillId="4" borderId="0" xfId="0" applyNumberFormat="1" applyFont="1" applyFill="1" applyAlignment="1" applyProtection="1">
      <alignment horizontal="right" vertical="center"/>
      <protection hidden="1"/>
    </xf>
    <xf numFmtId="164" fontId="11" fillId="4" borderId="11" xfId="0" applyNumberFormat="1" applyFont="1" applyFill="1" applyBorder="1" applyAlignment="1" applyProtection="1">
      <alignment horizontal="right" vertical="center"/>
      <protection hidden="1"/>
    </xf>
    <xf numFmtId="164" fontId="11" fillId="4" borderId="12" xfId="0" applyNumberFormat="1" applyFont="1" applyFill="1" applyBorder="1" applyAlignment="1" applyProtection="1">
      <alignment horizontal="right" vertical="center"/>
      <protection hidden="1"/>
    </xf>
    <xf numFmtId="0" fontId="32" fillId="5" borderId="0" xfId="0" applyFont="1" applyFill="1" applyAlignment="1">
      <alignment horizontal="center" vertical="center" wrapText="1"/>
    </xf>
    <xf numFmtId="0" fontId="33" fillId="5" borderId="0" xfId="0" applyFont="1" applyFill="1" applyAlignment="1">
      <alignment horizontal="center" vertical="center" wrapText="1"/>
    </xf>
    <xf numFmtId="0" fontId="20" fillId="5" borderId="0" xfId="0" applyFont="1" applyFill="1" applyAlignment="1">
      <alignment horizontal="center" vertical="center" wrapText="1"/>
    </xf>
    <xf numFmtId="0" fontId="0" fillId="5" borderId="5" xfId="0" applyFill="1" applyBorder="1" applyAlignment="1">
      <alignment horizontal="center" vertical="center" wrapText="1"/>
    </xf>
    <xf numFmtId="0" fontId="34" fillId="9" borderId="57" xfId="0" applyFont="1" applyFill="1" applyBorder="1" applyAlignment="1">
      <alignment horizontal="center" vertical="center" wrapText="1"/>
    </xf>
    <xf numFmtId="0" fontId="34" fillId="9" borderId="58" xfId="0" applyFont="1" applyFill="1" applyBorder="1" applyAlignment="1">
      <alignment horizontal="center" vertical="center" wrapText="1"/>
    </xf>
    <xf numFmtId="1" fontId="35" fillId="5" borderId="59" xfId="0" applyNumberFormat="1" applyFont="1" applyFill="1" applyBorder="1" applyAlignment="1">
      <alignment horizontal="center" vertical="center" wrapText="1"/>
    </xf>
    <xf numFmtId="1" fontId="35" fillId="5" borderId="58" xfId="0" applyNumberFormat="1" applyFont="1" applyFill="1" applyBorder="1" applyAlignment="1">
      <alignment horizontal="center" vertical="center" wrapText="1"/>
    </xf>
    <xf numFmtId="0" fontId="34" fillId="9" borderId="4" xfId="0" applyFont="1" applyFill="1" applyBorder="1" applyAlignment="1">
      <alignment horizontal="center" vertical="center"/>
    </xf>
    <xf numFmtId="0" fontId="34" fillId="9" borderId="4" xfId="0" applyFont="1" applyFill="1" applyBorder="1" applyAlignment="1">
      <alignment horizontal="center" vertical="center" wrapText="1"/>
    </xf>
    <xf numFmtId="0" fontId="34" fillId="9" borderId="56" xfId="0" applyFont="1" applyFill="1" applyBorder="1" applyAlignment="1">
      <alignment horizontal="center" vertical="center" wrapText="1"/>
    </xf>
    <xf numFmtId="0" fontId="34" fillId="9" borderId="61" xfId="0" applyFont="1" applyFill="1" applyBorder="1" applyAlignment="1">
      <alignment horizontal="center" vertical="center" wrapText="1"/>
    </xf>
    <xf numFmtId="1" fontId="35" fillId="5" borderId="4" xfId="0" applyNumberFormat="1" applyFont="1" applyFill="1" applyBorder="1" applyAlignment="1">
      <alignment horizontal="center" vertical="center"/>
    </xf>
    <xf numFmtId="0" fontId="34" fillId="9" borderId="71" xfId="0" applyFont="1" applyFill="1" applyBorder="1" applyAlignment="1">
      <alignment horizontal="center" vertical="center" wrapText="1"/>
    </xf>
    <xf numFmtId="0" fontId="34" fillId="9" borderId="73" xfId="0" applyFont="1" applyFill="1" applyBorder="1" applyAlignment="1">
      <alignment horizontal="center" vertical="center" wrapText="1"/>
    </xf>
    <xf numFmtId="0" fontId="34" fillId="9" borderId="74" xfId="0" applyFont="1" applyFill="1" applyBorder="1" applyAlignment="1">
      <alignment horizontal="center" vertical="center" wrapText="1"/>
    </xf>
    <xf numFmtId="1" fontId="35" fillId="0" borderId="55" xfId="0" applyNumberFormat="1" applyFont="1" applyBorder="1" applyAlignment="1">
      <alignment horizontal="center" vertical="center" wrapText="1"/>
    </xf>
    <xf numFmtId="0" fontId="36" fillId="9" borderId="4" xfId="0" applyFont="1" applyFill="1" applyBorder="1" applyAlignment="1">
      <alignment horizontal="center" vertical="center"/>
    </xf>
    <xf numFmtId="0" fontId="34" fillId="9" borderId="55" xfId="0" applyFont="1" applyFill="1" applyBorder="1" applyAlignment="1">
      <alignment horizontal="center" vertical="center" wrapText="1"/>
    </xf>
    <xf numFmtId="1" fontId="35" fillId="5" borderId="60" xfId="0" applyNumberFormat="1" applyFont="1" applyFill="1" applyBorder="1" applyAlignment="1">
      <alignment horizontal="center" vertical="center"/>
    </xf>
    <xf numFmtId="1" fontId="35" fillId="5" borderId="56" xfId="0" applyNumberFormat="1" applyFont="1" applyFill="1" applyBorder="1" applyAlignment="1">
      <alignment horizontal="center" vertical="center"/>
    </xf>
    <xf numFmtId="0" fontId="36" fillId="9" borderId="4" xfId="0" applyFont="1" applyFill="1" applyBorder="1" applyAlignment="1">
      <alignment horizontal="center" vertical="center" wrapText="1"/>
    </xf>
    <xf numFmtId="1" fontId="21" fillId="0" borderId="4" xfId="0" applyNumberFormat="1" applyFont="1" applyBorder="1" applyAlignment="1">
      <alignment horizontal="center" vertical="center"/>
    </xf>
    <xf numFmtId="0" fontId="21" fillId="5" borderId="0" xfId="0" applyFont="1" applyFill="1" applyAlignment="1">
      <alignment horizontal="center" vertical="center" wrapText="1"/>
    </xf>
    <xf numFmtId="1" fontId="35" fillId="0" borderId="4" xfId="0" applyNumberFormat="1" applyFont="1" applyBorder="1" applyAlignment="1">
      <alignment horizontal="center" vertical="center"/>
    </xf>
    <xf numFmtId="1" fontId="35" fillId="0" borderId="4" xfId="0" applyNumberFormat="1" applyFont="1" applyBorder="1" applyAlignment="1">
      <alignment horizontal="center" vertical="center" wrapText="1"/>
    </xf>
    <xf numFmtId="0" fontId="36" fillId="9" borderId="68" xfId="0" applyFont="1" applyFill="1" applyBorder="1" applyAlignment="1">
      <alignment horizontal="center" vertical="center"/>
    </xf>
    <xf numFmtId="0" fontId="36" fillId="9" borderId="69" xfId="0" applyFont="1" applyFill="1" applyBorder="1" applyAlignment="1">
      <alignment horizontal="center" vertical="center"/>
    </xf>
    <xf numFmtId="0" fontId="36" fillId="9" borderId="70" xfId="0" applyFont="1" applyFill="1" applyBorder="1" applyAlignment="1">
      <alignment horizontal="center" vertical="center"/>
    </xf>
    <xf numFmtId="0" fontId="39" fillId="5" borderId="67" xfId="0" applyFont="1" applyFill="1" applyBorder="1" applyAlignment="1">
      <alignment horizontal="left" vertical="center" wrapText="1"/>
    </xf>
    <xf numFmtId="0" fontId="39" fillId="5" borderId="63" xfId="0" applyFont="1" applyFill="1" applyBorder="1" applyAlignment="1">
      <alignment horizontal="left" vertical="center" wrapText="1"/>
    </xf>
    <xf numFmtId="0" fontId="39" fillId="5" borderId="64" xfId="0" applyFont="1" applyFill="1" applyBorder="1" applyAlignment="1">
      <alignment horizontal="left" vertical="center" wrapText="1"/>
    </xf>
    <xf numFmtId="0" fontId="39" fillId="5" borderId="65" xfId="0" applyFont="1" applyFill="1" applyBorder="1" applyAlignment="1">
      <alignment horizontal="left" vertical="center" wrapText="1"/>
    </xf>
    <xf numFmtId="0" fontId="39" fillId="5" borderId="66" xfId="0" applyFont="1" applyFill="1" applyBorder="1" applyAlignment="1">
      <alignment horizontal="left" vertical="center" wrapText="1"/>
    </xf>
    <xf numFmtId="0" fontId="37" fillId="11" borderId="30" xfId="0" applyFont="1" applyFill="1" applyBorder="1" applyAlignment="1">
      <alignment horizontal="left" vertical="center" wrapText="1"/>
    </xf>
    <xf numFmtId="0" fontId="37" fillId="11" borderId="31" xfId="0" applyFont="1" applyFill="1" applyBorder="1" applyAlignment="1">
      <alignment horizontal="left" vertical="center" wrapText="1"/>
    </xf>
    <xf numFmtId="0" fontId="37" fillId="11" borderId="32" xfId="0" applyFont="1" applyFill="1" applyBorder="1" applyAlignment="1">
      <alignment horizontal="left" vertical="center" wrapText="1"/>
    </xf>
    <xf numFmtId="0" fontId="37" fillId="11" borderId="33" xfId="0" applyFont="1" applyFill="1" applyBorder="1" applyAlignment="1">
      <alignment horizontal="left" vertical="center" wrapText="1"/>
    </xf>
    <xf numFmtId="0" fontId="37" fillId="11" borderId="0" xfId="0" applyFont="1" applyFill="1" applyAlignment="1">
      <alignment horizontal="left" vertical="center" wrapText="1"/>
    </xf>
    <xf numFmtId="0" fontId="37" fillId="11" borderId="34" xfId="0" applyFont="1" applyFill="1" applyBorder="1" applyAlignment="1">
      <alignment horizontal="left" vertical="center" wrapText="1"/>
    </xf>
    <xf numFmtId="0" fontId="37" fillId="11" borderId="35" xfId="0" applyFont="1" applyFill="1" applyBorder="1" applyAlignment="1">
      <alignment horizontal="left" vertical="center" wrapText="1"/>
    </xf>
    <xf numFmtId="0" fontId="37" fillId="11" borderId="36" xfId="0" applyFont="1" applyFill="1" applyBorder="1" applyAlignment="1">
      <alignment horizontal="left" vertical="center" wrapText="1"/>
    </xf>
    <xf numFmtId="0" fontId="37" fillId="11" borderId="37" xfId="0" applyFont="1" applyFill="1" applyBorder="1" applyAlignment="1">
      <alignment horizontal="left" vertical="center" wrapText="1"/>
    </xf>
    <xf numFmtId="1" fontId="21" fillId="0" borderId="4" xfId="0" applyNumberFormat="1" applyFont="1" applyBorder="1" applyAlignment="1">
      <alignment horizontal="center" vertical="center" wrapText="1"/>
    </xf>
    <xf numFmtId="165" fontId="31" fillId="12" borderId="53" xfId="2" applyNumberFormat="1" applyFont="1" applyFill="1" applyBorder="1" applyAlignment="1" applyProtection="1">
      <alignment horizontal="center" vertical="center" wrapText="1" shrinkToFit="1"/>
      <protection locked="0"/>
    </xf>
    <xf numFmtId="165" fontId="31" fillId="12" borderId="54" xfId="2" applyNumberFormat="1" applyFont="1" applyFill="1" applyBorder="1" applyAlignment="1" applyProtection="1">
      <alignment horizontal="center" vertical="center" wrapText="1" shrinkToFit="1"/>
      <protection locked="0"/>
    </xf>
    <xf numFmtId="0" fontId="19" fillId="9" borderId="53" xfId="0" applyFont="1" applyFill="1" applyBorder="1" applyAlignment="1">
      <alignment horizontal="center" vertical="center" wrapText="1"/>
    </xf>
    <xf numFmtId="0" fontId="19" fillId="9" borderId="54" xfId="0" applyFont="1" applyFill="1" applyBorder="1" applyAlignment="1">
      <alignment horizontal="center" vertical="center" wrapText="1"/>
    </xf>
    <xf numFmtId="165" fontId="29" fillId="12" borderId="53" xfId="2" applyNumberFormat="1" applyFill="1" applyBorder="1" applyAlignment="1" applyProtection="1">
      <alignment horizontal="center" vertical="center" wrapText="1" shrinkToFit="1"/>
      <protection locked="0"/>
    </xf>
    <xf numFmtId="0" fontId="41" fillId="5" borderId="0" xfId="0" applyFont="1" applyFill="1" applyAlignment="1">
      <alignment horizontal="center" vertical="top" wrapText="1"/>
    </xf>
    <xf numFmtId="0" fontId="41" fillId="5" borderId="0" xfId="0" applyFont="1" applyFill="1" applyAlignment="1">
      <alignment horizontal="center" vertical="center" wrapText="1"/>
    </xf>
    <xf numFmtId="0" fontId="41" fillId="5" borderId="0" xfId="0" applyFont="1" applyFill="1" applyAlignment="1">
      <alignment horizontal="center" wrapText="1"/>
    </xf>
    <xf numFmtId="0" fontId="48" fillId="9" borderId="42" xfId="0" applyFont="1" applyFill="1" applyBorder="1" applyAlignment="1">
      <alignment horizontal="center" vertical="center"/>
    </xf>
    <xf numFmtId="1" fontId="48" fillId="13" borderId="43" xfId="0" applyNumberFormat="1" applyFont="1" applyFill="1" applyBorder="1" applyAlignment="1">
      <alignment horizontal="center" vertical="center"/>
    </xf>
    <xf numFmtId="0" fontId="49" fillId="9" borderId="47" xfId="0" applyFont="1" applyFill="1" applyBorder="1" applyAlignment="1">
      <alignment horizontal="center" vertical="center" wrapText="1"/>
    </xf>
    <xf numFmtId="0" fontId="49" fillId="9" borderId="48" xfId="0" applyFont="1" applyFill="1" applyBorder="1" applyAlignment="1">
      <alignment horizontal="center" vertical="center" wrapText="1"/>
    </xf>
    <xf numFmtId="0" fontId="49" fillId="9" borderId="49" xfId="0" applyFont="1" applyFill="1" applyBorder="1" applyAlignment="1">
      <alignment horizontal="center" vertical="center" wrapText="1"/>
    </xf>
    <xf numFmtId="0" fontId="49" fillId="9" borderId="50" xfId="0" applyFont="1" applyFill="1" applyBorder="1" applyAlignment="1">
      <alignment horizontal="center" vertical="center" wrapText="1"/>
    </xf>
    <xf numFmtId="164" fontId="50" fillId="5" borderId="29" xfId="0" applyNumberFormat="1" applyFont="1" applyFill="1" applyBorder="1" applyAlignment="1">
      <alignment horizontal="center" vertical="center" wrapText="1"/>
    </xf>
    <xf numFmtId="164" fontId="50" fillId="5" borderId="17" xfId="0" applyNumberFormat="1" applyFont="1" applyFill="1" applyBorder="1" applyAlignment="1">
      <alignment horizontal="center" vertical="center" wrapText="1"/>
    </xf>
    <xf numFmtId="0" fontId="49" fillId="9" borderId="51" xfId="0" applyFont="1" applyFill="1" applyBorder="1" applyAlignment="1">
      <alignment horizontal="center" vertical="center" wrapText="1"/>
    </xf>
    <xf numFmtId="0" fontId="49" fillId="9" borderId="52" xfId="0" applyFont="1" applyFill="1" applyBorder="1" applyAlignment="1">
      <alignment horizontal="center" vertical="center" wrapText="1"/>
    </xf>
    <xf numFmtId="0" fontId="43" fillId="3" borderId="0" xfId="0" applyFont="1" applyFill="1" applyAlignment="1">
      <alignment horizontal="center" vertical="center" wrapText="1"/>
    </xf>
  </cellXfs>
  <cellStyles count="3">
    <cellStyle name="Check Cell" xfId="1" builtinId="23"/>
    <cellStyle name="Hyperlink" xfId="2" builtinId="8"/>
    <cellStyle name="Normal" xfId="0" builtinId="0"/>
  </cellStyles>
  <dxfs count="0"/>
  <tableStyles count="0" defaultTableStyle="TableStyleMedium2" defaultPivotStyle="PivotStyleLight16"/>
  <colors>
    <mruColors>
      <color rgb="FF5D6071"/>
      <color rgb="FF444957"/>
      <color rgb="FFA5A5A5"/>
      <color rgb="FF40BB9A"/>
      <color rgb="FFFFF7B6"/>
      <color rgb="FFFFFD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8.png"/><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42335</xdr:rowOff>
    </xdr:from>
    <xdr:to>
      <xdr:col>2</xdr:col>
      <xdr:colOff>127000</xdr:colOff>
      <xdr:row>0</xdr:row>
      <xdr:rowOff>2255889</xdr:rowOff>
    </xdr:to>
    <xdr:pic>
      <xdr:nvPicPr>
        <xdr:cNvPr id="15" name="Picture 14">
          <a:extLst>
            <a:ext uri="{FF2B5EF4-FFF2-40B4-BE49-F238E27FC236}">
              <a16:creationId xmlns:a16="http://schemas.microsoft.com/office/drawing/2014/main" id="{6C475D2C-CC31-0341-BCB1-76C0C5154ED3}"/>
            </a:ext>
          </a:extLst>
        </xdr:cNvPr>
        <xdr:cNvPicPr>
          <a:picLocks noChangeAspect="1"/>
        </xdr:cNvPicPr>
      </xdr:nvPicPr>
      <xdr:blipFill>
        <a:blip xmlns:r="http://schemas.openxmlformats.org/officeDocument/2006/relationships" r:embed="rId1"/>
        <a:stretch>
          <a:fillRect/>
        </a:stretch>
      </xdr:blipFill>
      <xdr:spPr>
        <a:xfrm>
          <a:off x="63500" y="42335"/>
          <a:ext cx="4847167" cy="2213554"/>
        </a:xfrm>
        <a:prstGeom prst="rect">
          <a:avLst/>
        </a:prstGeom>
      </xdr:spPr>
    </xdr:pic>
    <xdr:clientData/>
  </xdr:twoCellAnchor>
  <xdr:twoCellAnchor editAs="oneCell">
    <xdr:from>
      <xdr:col>4</xdr:col>
      <xdr:colOff>58086</xdr:colOff>
      <xdr:row>4</xdr:row>
      <xdr:rowOff>247765</xdr:rowOff>
    </xdr:from>
    <xdr:to>
      <xdr:col>4</xdr:col>
      <xdr:colOff>1659468</xdr:colOff>
      <xdr:row>4</xdr:row>
      <xdr:rowOff>1853830</xdr:rowOff>
    </xdr:to>
    <xdr:pic>
      <xdr:nvPicPr>
        <xdr:cNvPr id="9" name="Graphic 8" descr="Arrow Anti-clockwise curve">
          <a:extLst>
            <a:ext uri="{FF2B5EF4-FFF2-40B4-BE49-F238E27FC236}">
              <a16:creationId xmlns:a16="http://schemas.microsoft.com/office/drawing/2014/main" id="{1C3526CB-C941-2A4E-A508-A75C1D52C3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16036919" flipV="1">
          <a:off x="10300411" y="8356940"/>
          <a:ext cx="1606065" cy="1601382"/>
        </a:xfrm>
        <a:prstGeom prst="rect">
          <a:avLst/>
        </a:prstGeom>
        <a:effectLst>
          <a:outerShdw blurRad="50800" dist="139700" dir="2700000" algn="tl" rotWithShape="0">
            <a:prstClr val="black">
              <a:alpha val="40000"/>
            </a:prstClr>
          </a:outerShdw>
        </a:effectLst>
      </xdr:spPr>
    </xdr:pic>
    <xdr:clientData/>
  </xdr:twoCellAnchor>
  <xdr:twoCellAnchor editAs="oneCell">
    <xdr:from>
      <xdr:col>7</xdr:col>
      <xdr:colOff>450141</xdr:colOff>
      <xdr:row>4</xdr:row>
      <xdr:rowOff>326805</xdr:rowOff>
    </xdr:from>
    <xdr:to>
      <xdr:col>7</xdr:col>
      <xdr:colOff>1819418</xdr:colOff>
      <xdr:row>4</xdr:row>
      <xdr:rowOff>1794270</xdr:rowOff>
    </xdr:to>
    <xdr:pic>
      <xdr:nvPicPr>
        <xdr:cNvPr id="8" name="Graphic 7" descr="Arrow Anti-clockwise curve">
          <a:extLst>
            <a:ext uri="{FF2B5EF4-FFF2-40B4-BE49-F238E27FC236}">
              <a16:creationId xmlns:a16="http://schemas.microsoft.com/office/drawing/2014/main" id="{A1B5ECEA-92D6-954D-9C0E-273F519FBF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4598710" flipH="1">
          <a:off x="18837214" y="8482732"/>
          <a:ext cx="1467465" cy="1369277"/>
        </a:xfrm>
        <a:prstGeom prst="rect">
          <a:avLst/>
        </a:prstGeom>
        <a:effectLst>
          <a:outerShdw blurRad="50800" dist="139700" dir="2700000" algn="tl" rotWithShape="0">
            <a:prstClr val="black">
              <a:alpha val="40000"/>
            </a:prstClr>
          </a:outerShdw>
        </a:effectLst>
      </xdr:spPr>
    </xdr:pic>
    <xdr:clientData/>
  </xdr:twoCellAnchor>
  <xdr:twoCellAnchor editAs="oneCell">
    <xdr:from>
      <xdr:col>4</xdr:col>
      <xdr:colOff>1439332</xdr:colOff>
      <xdr:row>4</xdr:row>
      <xdr:rowOff>2497665</xdr:rowOff>
    </xdr:from>
    <xdr:to>
      <xdr:col>7</xdr:col>
      <xdr:colOff>1644146</xdr:colOff>
      <xdr:row>6</xdr:row>
      <xdr:rowOff>1651001</xdr:rowOff>
    </xdr:to>
    <xdr:pic>
      <xdr:nvPicPr>
        <xdr:cNvPr id="13" name="Picture 12">
          <a:extLst>
            <a:ext uri="{FF2B5EF4-FFF2-40B4-BE49-F238E27FC236}">
              <a16:creationId xmlns:a16="http://schemas.microsoft.com/office/drawing/2014/main" id="{463F8533-9C16-5747-99EC-503408FEB5C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83999" y="10604498"/>
          <a:ext cx="8396314" cy="4233336"/>
        </a:xfrm>
        <a:prstGeom prst="rect">
          <a:avLst/>
        </a:prstGeom>
      </xdr:spPr>
    </xdr:pic>
    <xdr:clientData/>
  </xdr:twoCellAnchor>
  <xdr:twoCellAnchor>
    <xdr:from>
      <xdr:col>8</xdr:col>
      <xdr:colOff>550333</xdr:colOff>
      <xdr:row>4</xdr:row>
      <xdr:rowOff>2455333</xdr:rowOff>
    </xdr:from>
    <xdr:to>
      <xdr:col>9</xdr:col>
      <xdr:colOff>2295962</xdr:colOff>
      <xdr:row>6</xdr:row>
      <xdr:rowOff>1845734</xdr:rowOff>
    </xdr:to>
    <xdr:pic>
      <xdr:nvPicPr>
        <xdr:cNvPr id="16" name="Picture 15">
          <a:extLst>
            <a:ext uri="{FF2B5EF4-FFF2-40B4-BE49-F238E27FC236}">
              <a16:creationId xmlns:a16="http://schemas.microsoft.com/office/drawing/2014/main" id="{E37F0DBE-5AB1-C845-8C62-27978712DEEF}"/>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1484166" y="10562166"/>
          <a:ext cx="5259296" cy="4470401"/>
        </a:xfrm>
        <a:prstGeom prst="rect">
          <a:avLst/>
        </a:prstGeom>
      </xdr:spPr>
    </xdr:pic>
    <xdr:clientData/>
  </xdr:twoCellAnchor>
  <xdr:twoCellAnchor editAs="oneCell">
    <xdr:from>
      <xdr:col>1</xdr:col>
      <xdr:colOff>2434166</xdr:colOff>
      <xdr:row>5</xdr:row>
      <xdr:rowOff>148166</xdr:rowOff>
    </xdr:from>
    <xdr:to>
      <xdr:col>4</xdr:col>
      <xdr:colOff>483993</xdr:colOff>
      <xdr:row>6</xdr:row>
      <xdr:rowOff>1672167</xdr:rowOff>
    </xdr:to>
    <xdr:pic>
      <xdr:nvPicPr>
        <xdr:cNvPr id="5" name="Picture 4">
          <a:extLst>
            <a:ext uri="{FF2B5EF4-FFF2-40B4-BE49-F238E27FC236}">
              <a16:creationId xmlns:a16="http://schemas.microsoft.com/office/drawing/2014/main" id="{D0804AC0-EE58-CF4B-8DF2-64165EE336E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487333" y="10794999"/>
          <a:ext cx="6241327" cy="4064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1799165</xdr:colOff>
      <xdr:row>1</xdr:row>
      <xdr:rowOff>381000</xdr:rowOff>
    </xdr:from>
    <xdr:to>
      <xdr:col>16384</xdr:col>
      <xdr:colOff>54543</xdr:colOff>
      <xdr:row>7</xdr:row>
      <xdr:rowOff>295842</xdr:rowOff>
    </xdr:to>
    <xdr:pic>
      <xdr:nvPicPr>
        <xdr:cNvPr id="11" name="Picture 10">
          <a:extLst>
            <a:ext uri="{FF2B5EF4-FFF2-40B4-BE49-F238E27FC236}">
              <a16:creationId xmlns:a16="http://schemas.microsoft.com/office/drawing/2014/main" id="{5C953B2D-33D3-024F-8DD7-6421EFC9A8BC}"/>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t="-1" r="-3578" b="58262"/>
        <a:stretch/>
      </xdr:blipFill>
      <xdr:spPr>
        <a:xfrm>
          <a:off x="20341165" y="2921000"/>
          <a:ext cx="7270751" cy="4592675"/>
        </a:xfrm>
        <a:prstGeom prst="rect">
          <a:avLst/>
        </a:prstGeom>
      </xdr:spPr>
    </xdr:pic>
    <xdr:clientData/>
  </xdr:twoCellAnchor>
  <xdr:twoCellAnchor>
    <xdr:from>
      <xdr:col>9</xdr:col>
      <xdr:colOff>3157178</xdr:colOff>
      <xdr:row>16</xdr:row>
      <xdr:rowOff>731298</xdr:rowOff>
    </xdr:from>
    <xdr:to>
      <xdr:col>18</xdr:col>
      <xdr:colOff>571207</xdr:colOff>
      <xdr:row>23</xdr:row>
      <xdr:rowOff>801397</xdr:rowOff>
    </xdr:to>
    <xdr:pic>
      <xdr:nvPicPr>
        <xdr:cNvPr id="17" name="Picture 16" descr="Image result for sticky note">
          <a:extLst>
            <a:ext uri="{FF2B5EF4-FFF2-40B4-BE49-F238E27FC236}">
              <a16:creationId xmlns:a16="http://schemas.microsoft.com/office/drawing/2014/main" id="{40CFDA6D-5859-554A-A22E-361B24C3E1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800247">
          <a:off x="24651928" y="18511298"/>
          <a:ext cx="7256529" cy="7182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124474</xdr:colOff>
      <xdr:row>8</xdr:row>
      <xdr:rowOff>824548</xdr:rowOff>
    </xdr:from>
    <xdr:to>
      <xdr:col>19</xdr:col>
      <xdr:colOff>0</xdr:colOff>
      <xdr:row>17</xdr:row>
      <xdr:rowOff>133924</xdr:rowOff>
    </xdr:to>
    <xdr:pic>
      <xdr:nvPicPr>
        <xdr:cNvPr id="15" name="Picture 14" descr="Image result for sticky note">
          <a:extLst>
            <a:ext uri="{FF2B5EF4-FFF2-40B4-BE49-F238E27FC236}">
              <a16:creationId xmlns:a16="http://schemas.microsoft.com/office/drawing/2014/main" id="{7F7C2FBB-3402-C24C-97F6-24F64E68A7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800247">
          <a:off x="20465641" y="8613881"/>
          <a:ext cx="7008692" cy="6738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758320</xdr:colOff>
      <xdr:row>9</xdr:row>
      <xdr:rowOff>750437</xdr:rowOff>
    </xdr:from>
    <xdr:to>
      <xdr:col>18</xdr:col>
      <xdr:colOff>313487</xdr:colOff>
      <xdr:row>14</xdr:row>
      <xdr:rowOff>11689</xdr:rowOff>
    </xdr:to>
    <xdr:sp macro="" textlink="">
      <xdr:nvSpPr>
        <xdr:cNvPr id="16" name="TextBox 25">
          <a:extLst>
            <a:ext uri="{FF2B5EF4-FFF2-40B4-BE49-F238E27FC236}">
              <a16:creationId xmlns:a16="http://schemas.microsoft.com/office/drawing/2014/main" id="{F22EFF0E-8CF0-9B4B-A857-F95A195ED47C}"/>
            </a:ext>
          </a:extLst>
        </xdr:cNvPr>
        <xdr:cNvSpPr txBox="1"/>
      </xdr:nvSpPr>
      <xdr:spPr>
        <a:xfrm rot="234253" flipH="1">
          <a:off x="21099487" y="9365270"/>
          <a:ext cx="6159167" cy="33887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a:latin typeface="Gill Sans MT" panose="020B0502020104020203" pitchFamily="34" charset="77"/>
              <a:cs typeface="Apple Chancery" panose="03020702040506060504" pitchFamily="66" charset="-79"/>
            </a:rPr>
            <a:t>Race/Ethnicity </a:t>
          </a:r>
        </a:p>
        <a:p>
          <a:r>
            <a:rPr lang="en-GB" sz="2800" b="0">
              <a:latin typeface="Gill Sans MT" panose="020B0502020104020203" pitchFamily="34" charset="77"/>
              <a:cs typeface="Apple Chancery" panose="03020702040506060504" pitchFamily="66" charset="-79"/>
            </a:rPr>
            <a:t>Different equations</a:t>
          </a:r>
          <a:r>
            <a:rPr lang="en-GB" sz="2800" b="0" baseline="0">
              <a:latin typeface="Gill Sans MT" panose="020B0502020104020203" pitchFamily="34" charset="77"/>
              <a:cs typeface="Apple Chancery" panose="03020702040506060504" pitchFamily="66" charset="-79"/>
            </a:rPr>
            <a:t> have been validated for different racial/ethnic groups meaning </a:t>
          </a:r>
          <a:r>
            <a:rPr lang="en-GB" sz="2800" b="0">
              <a:latin typeface="Gill Sans MT" panose="020B0502020104020203" pitchFamily="34" charset="77"/>
              <a:cs typeface="Apple Chancery" panose="03020702040506060504" pitchFamily="66" charset="-79"/>
            </a:rPr>
            <a:t>some equations may give</a:t>
          </a:r>
          <a:r>
            <a:rPr lang="en-GB" sz="2800" b="0" baseline="0">
              <a:latin typeface="Gill Sans MT" panose="020B0502020104020203" pitchFamily="34" charset="77"/>
              <a:cs typeface="Apple Chancery" panose="03020702040506060504" pitchFamily="66" charset="-79"/>
            </a:rPr>
            <a:t> a</a:t>
          </a:r>
          <a:r>
            <a:rPr lang="en-GB" sz="2800" b="0">
              <a:latin typeface="Gill Sans MT" panose="020B0502020104020203" pitchFamily="34" charset="77"/>
              <a:cs typeface="Apple Chancery" panose="03020702040506060504" pitchFamily="66" charset="-79"/>
            </a:rPr>
            <a:t> more accurate starting point/estimate</a:t>
          </a:r>
          <a:r>
            <a:rPr lang="en-GB" sz="2800" b="0" baseline="0">
              <a:latin typeface="Gill Sans MT" panose="020B0502020104020203" pitchFamily="34" charset="77"/>
              <a:cs typeface="Apple Chancery" panose="03020702040506060504" pitchFamily="66" charset="-79"/>
            </a:rPr>
            <a:t> </a:t>
          </a:r>
          <a:r>
            <a:rPr lang="en-GB" sz="2800" b="0">
              <a:latin typeface="Gill Sans MT" panose="020B0502020104020203" pitchFamily="34" charset="77"/>
              <a:cs typeface="Apple Chancery" panose="03020702040506060504" pitchFamily="66" charset="-79"/>
            </a:rPr>
            <a:t>than</a:t>
          </a:r>
          <a:r>
            <a:rPr lang="en-GB" sz="2800" b="0" baseline="0">
              <a:latin typeface="Gill Sans MT" panose="020B0502020104020203" pitchFamily="34" charset="77"/>
              <a:cs typeface="Apple Chancery" panose="03020702040506060504" pitchFamily="66" charset="-79"/>
            </a:rPr>
            <a:t> others for certain races/ethnicities:</a:t>
          </a:r>
          <a:endParaRPr lang="en-GB" sz="2800" b="0">
            <a:latin typeface="Gill Sans MT" panose="020B0502020104020203" pitchFamily="34" charset="77"/>
            <a:cs typeface="Apple Chancery" panose="03020702040506060504" pitchFamily="66" charset="-79"/>
          </a:endParaRPr>
        </a:p>
        <a:p>
          <a:endParaRPr lang="en-GB" sz="2800" b="1">
            <a:latin typeface="Gill Sans MT" panose="020B0502020104020203" pitchFamily="34" charset="77"/>
            <a:cs typeface="Apple Chancery" panose="03020702040506060504" pitchFamily="66" charset="-79"/>
          </a:endParaRPr>
        </a:p>
        <a:p>
          <a:r>
            <a:rPr lang="en-GB" sz="2800" b="1">
              <a:latin typeface="Gill Sans MT" panose="020B0502020104020203" pitchFamily="34" charset="77"/>
              <a:cs typeface="Apple Chancery" panose="03020702040506060504" pitchFamily="66" charset="-79"/>
            </a:rPr>
            <a:t>Black: </a:t>
          </a:r>
          <a:r>
            <a:rPr lang="en-GB" sz="2800" b="0">
              <a:latin typeface="Gill Sans MT" panose="020B0502020104020203" pitchFamily="34" charset="77"/>
              <a:cs typeface="Apple Chancery" panose="03020702040506060504" pitchFamily="66" charset="-79"/>
            </a:rPr>
            <a:t>Sabounchi, Mifflin St-Jeor</a:t>
          </a:r>
        </a:p>
        <a:p>
          <a:r>
            <a:rPr lang="en-GB" sz="2800" b="1">
              <a:latin typeface="Gill Sans MT" panose="020B0502020104020203" pitchFamily="34" charset="77"/>
              <a:cs typeface="Apple Chancery" panose="03020702040506060504" pitchFamily="66" charset="-79"/>
            </a:rPr>
            <a:t>Asian: </a:t>
          </a:r>
          <a:r>
            <a:rPr lang="en-GB" sz="2800" b="0">
              <a:latin typeface="Gill Sans MT" panose="020B0502020104020203" pitchFamily="34" charset="77"/>
              <a:cs typeface="Apple Chancery" panose="03020702040506060504" pitchFamily="66" charset="-79"/>
            </a:rPr>
            <a:t>Singapore, Owen, Liu</a:t>
          </a:r>
        </a:p>
        <a:p>
          <a:r>
            <a:rPr lang="en-GB" sz="2800" b="1">
              <a:latin typeface="Gill Sans MT" panose="020B0502020104020203" pitchFamily="34" charset="77"/>
              <a:cs typeface="Apple Chancery" panose="03020702040506060504" pitchFamily="66" charset="-79"/>
            </a:rPr>
            <a:t>Hispanic: </a:t>
          </a:r>
          <a:r>
            <a:rPr lang="en-GB" sz="2800" b="0">
              <a:latin typeface="Gill Sans MT" panose="020B0502020104020203" pitchFamily="34" charset="77"/>
              <a:cs typeface="Apple Chancery" panose="03020702040506060504" pitchFamily="66" charset="-79"/>
            </a:rPr>
            <a:t>Owen</a:t>
          </a:r>
        </a:p>
        <a:p>
          <a:r>
            <a:rPr lang="en-GB" sz="2800" b="1">
              <a:latin typeface="Gill Sans MT" panose="020B0502020104020203" pitchFamily="34" charset="77"/>
              <a:cs typeface="Apple Chancery" panose="03020702040506060504" pitchFamily="66" charset="-79"/>
            </a:rPr>
            <a:t>Indian: </a:t>
          </a:r>
          <a:r>
            <a:rPr lang="en-GB" sz="2800" b="0">
              <a:latin typeface="Gill Sans MT" panose="020B0502020104020203" pitchFamily="34" charset="77"/>
              <a:cs typeface="Apple Chancery" panose="03020702040506060504" pitchFamily="66" charset="-79"/>
            </a:rPr>
            <a:t>Soars, Piers and Shetty</a:t>
          </a:r>
        </a:p>
      </xdr:txBody>
    </xdr:sp>
    <xdr:clientData/>
  </xdr:twoCellAnchor>
  <xdr:twoCellAnchor>
    <xdr:from>
      <xdr:col>11</xdr:col>
      <xdr:colOff>41880</xdr:colOff>
      <xdr:row>17</xdr:row>
      <xdr:rowOff>425592</xdr:rowOff>
    </xdr:from>
    <xdr:to>
      <xdr:col>18</xdr:col>
      <xdr:colOff>82258</xdr:colOff>
      <xdr:row>21</xdr:row>
      <xdr:rowOff>512344</xdr:rowOff>
    </xdr:to>
    <xdr:sp macro="" textlink="">
      <xdr:nvSpPr>
        <xdr:cNvPr id="14" name="TextBox 25">
          <a:extLst>
            <a:ext uri="{FF2B5EF4-FFF2-40B4-BE49-F238E27FC236}">
              <a16:creationId xmlns:a16="http://schemas.microsoft.com/office/drawing/2014/main" id="{0A08DE14-88B2-014E-B3D7-CE3BDD2614F1}"/>
            </a:ext>
          </a:extLst>
        </xdr:cNvPr>
        <xdr:cNvSpPr txBox="1"/>
      </xdr:nvSpPr>
      <xdr:spPr>
        <a:xfrm rot="204879" flipH="1">
          <a:off x="21208547" y="15644425"/>
          <a:ext cx="5818878" cy="33887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a:solidFill>
                <a:schemeClr val="tx1"/>
              </a:solidFill>
              <a:latin typeface="Gill Sans MT" panose="020B0502020104020203" pitchFamily="34" charset="77"/>
              <a:cs typeface="Apple Chancery" panose="03020702040506060504" pitchFamily="66" charset="-79"/>
            </a:rPr>
            <a:t>Obesity </a:t>
          </a:r>
        </a:p>
        <a:p>
          <a:r>
            <a:rPr lang="en-GB" sz="2800" b="0">
              <a:solidFill>
                <a:schemeClr val="tx1"/>
              </a:solidFill>
              <a:latin typeface="Gill Sans MT" panose="020B0502020104020203" pitchFamily="34" charset="77"/>
              <a:cs typeface="Apple Chancery" panose="03020702040506060504" pitchFamily="66" charset="-79"/>
            </a:rPr>
            <a:t>It has been</a:t>
          </a:r>
          <a:r>
            <a:rPr lang="en-GB" sz="2800" b="0" baseline="0">
              <a:solidFill>
                <a:schemeClr val="tx1"/>
              </a:solidFill>
              <a:latin typeface="Gill Sans MT" panose="020B0502020104020203" pitchFamily="34" charset="77"/>
              <a:cs typeface="Apple Chancery" panose="03020702040506060504" pitchFamily="66" charset="-79"/>
            </a:rPr>
            <a:t> observed that a</a:t>
          </a:r>
          <a:r>
            <a:rPr lang="en-GB" sz="2800" b="0">
              <a:solidFill>
                <a:schemeClr val="tx1"/>
              </a:solidFill>
              <a:latin typeface="Gill Sans MT" panose="020B0502020104020203" pitchFamily="34" charset="77"/>
              <a:cs typeface="Apple Chancery" panose="03020702040506060504" pitchFamily="66" charset="-79"/>
            </a:rPr>
            <a:t>dults with obesity may have lower BMR's than adults of a similar height and weight</a:t>
          </a:r>
          <a:r>
            <a:rPr lang="en-GB" sz="2800" b="0" baseline="0">
              <a:solidFill>
                <a:schemeClr val="tx1"/>
              </a:solidFill>
              <a:latin typeface="Gill Sans MT" panose="020B0502020104020203" pitchFamily="34" charset="77"/>
              <a:cs typeface="Apple Chancery" panose="03020702040506060504" pitchFamily="66" charset="-79"/>
            </a:rPr>
            <a:t> </a:t>
          </a:r>
          <a:r>
            <a:rPr lang="en-GB" sz="2800" b="0">
              <a:solidFill>
                <a:schemeClr val="tx1"/>
              </a:solidFill>
              <a:latin typeface="Gill Sans MT" panose="020B0502020104020203" pitchFamily="34" charset="77"/>
              <a:cs typeface="Apple Chancery" panose="03020702040506060504" pitchFamily="66" charset="-79"/>
            </a:rPr>
            <a:t>with lower body fat levels</a:t>
          </a:r>
          <a:r>
            <a:rPr lang="en-GB" sz="2800" b="0" baseline="0">
              <a:solidFill>
                <a:schemeClr val="tx1"/>
              </a:solidFill>
              <a:latin typeface="Gill Sans MT" panose="020B0502020104020203" pitchFamily="34" charset="77"/>
              <a:cs typeface="Apple Chancery" panose="03020702040506060504" pitchFamily="66" charset="-79"/>
            </a:rPr>
            <a:t> (</a:t>
          </a:r>
          <a:r>
            <a:rPr lang="en-GB" sz="2800" b="0">
              <a:solidFill>
                <a:schemeClr val="tx1"/>
              </a:solidFill>
              <a:latin typeface="Gill Sans MT" panose="020B0502020104020203" pitchFamily="34" charset="77"/>
              <a:cs typeface="Apple Chancery" panose="03020702040506060504" pitchFamily="66" charset="-79"/>
            </a:rPr>
            <a:t>likely due to their lower comparable level of lean mass).</a:t>
          </a:r>
          <a:r>
            <a:rPr lang="en-GB" sz="2800" b="0" baseline="0">
              <a:solidFill>
                <a:schemeClr val="tx1"/>
              </a:solidFill>
              <a:latin typeface="Gill Sans MT" panose="020B0502020104020203" pitchFamily="34" charset="77"/>
              <a:cs typeface="Apple Chancery" panose="03020702040506060504" pitchFamily="66" charset="-79"/>
            </a:rPr>
            <a:t> </a:t>
          </a:r>
          <a:r>
            <a:rPr lang="en-GB" sz="2800" b="0">
              <a:solidFill>
                <a:schemeClr val="tx1"/>
              </a:solidFill>
              <a:latin typeface="Gill Sans MT" panose="020B0502020104020203" pitchFamily="34" charset="77"/>
              <a:cs typeface="Apple Chancery" panose="03020702040506060504" pitchFamily="66" charset="-79"/>
            </a:rPr>
            <a:t>The </a:t>
          </a:r>
          <a:r>
            <a:rPr lang="en-GB" sz="2800" b="1">
              <a:solidFill>
                <a:schemeClr val="tx1"/>
              </a:solidFill>
              <a:latin typeface="Gill Sans MT" panose="020B0502020104020203" pitchFamily="34" charset="77"/>
              <a:cs typeface="Apple Chancery" panose="03020702040506060504" pitchFamily="66" charset="-79"/>
            </a:rPr>
            <a:t>Mifflin St Jeor </a:t>
          </a:r>
          <a:r>
            <a:rPr lang="en-GB" sz="2800" b="0">
              <a:solidFill>
                <a:schemeClr val="tx1"/>
              </a:solidFill>
              <a:latin typeface="Gill Sans MT" panose="020B0502020104020203" pitchFamily="34" charset="77"/>
              <a:cs typeface="Apple Chancery" panose="03020702040506060504" pitchFamily="66" charset="-79"/>
            </a:rPr>
            <a:t>equation has been shown to be more appropriate for this population group.</a:t>
          </a:r>
          <a:endParaRPr lang="en-GB" sz="4000" b="0">
            <a:solidFill>
              <a:schemeClr val="tx1"/>
            </a:solidFill>
            <a:latin typeface="Comic Sans MS" panose="030F0902030302020204" pitchFamily="66" charset="0"/>
            <a:cs typeface="Apple Chancery" panose="03020702040506060504" pitchFamily="66" charset="-79"/>
          </a:endParaRPr>
        </a:p>
      </xdr:txBody>
    </xdr:sp>
    <xdr:clientData/>
  </xdr:twoCellAnchor>
  <xdr:twoCellAnchor>
    <xdr:from>
      <xdr:col>9</xdr:col>
      <xdr:colOff>3188927</xdr:colOff>
      <xdr:row>23</xdr:row>
      <xdr:rowOff>713768</xdr:rowOff>
    </xdr:from>
    <xdr:to>
      <xdr:col>18</xdr:col>
      <xdr:colOff>602956</xdr:colOff>
      <xdr:row>29</xdr:row>
      <xdr:rowOff>1799867</xdr:rowOff>
    </xdr:to>
    <xdr:pic>
      <xdr:nvPicPr>
        <xdr:cNvPr id="19" name="Picture 18" descr="Image result for sticky note">
          <a:extLst>
            <a:ext uri="{FF2B5EF4-FFF2-40B4-BE49-F238E27FC236}">
              <a16:creationId xmlns:a16="http://schemas.microsoft.com/office/drawing/2014/main" id="{556EF27C-6285-404F-9110-4BCF18752B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800247">
          <a:off x="24683677" y="25605768"/>
          <a:ext cx="7256529" cy="7182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25790</xdr:colOff>
      <xdr:row>24</xdr:row>
      <xdr:rowOff>550537</xdr:rowOff>
    </xdr:from>
    <xdr:to>
      <xdr:col>17</xdr:col>
      <xdr:colOff>645101</xdr:colOff>
      <xdr:row>28</xdr:row>
      <xdr:rowOff>675389</xdr:rowOff>
    </xdr:to>
    <xdr:sp macro="" textlink="">
      <xdr:nvSpPr>
        <xdr:cNvPr id="12" name="TextBox 25">
          <a:extLst>
            <a:ext uri="{FF2B5EF4-FFF2-40B4-BE49-F238E27FC236}">
              <a16:creationId xmlns:a16="http://schemas.microsoft.com/office/drawing/2014/main" id="{A2CC5C8D-C755-D54B-AA8D-B06FA25FAE05}"/>
            </a:ext>
          </a:extLst>
        </xdr:cNvPr>
        <xdr:cNvSpPr txBox="1"/>
      </xdr:nvSpPr>
      <xdr:spPr>
        <a:xfrm rot="234253" flipH="1">
          <a:off x="21192457" y="21547870"/>
          <a:ext cx="5572311" cy="3765519"/>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a:latin typeface="Gill Sans MT" panose="020B0502020104020203" pitchFamily="34" charset="77"/>
              <a:cs typeface="Apple Chancery" panose="03020702040506060504" pitchFamily="66" charset="-79"/>
            </a:rPr>
            <a:t>Athletes </a:t>
          </a:r>
        </a:p>
        <a:p>
          <a:r>
            <a:rPr lang="en-GB" sz="2800" b="0">
              <a:latin typeface="Gill Sans MT" panose="020B0502020104020203" pitchFamily="34" charset="77"/>
              <a:cs typeface="Apple Chancery" panose="03020702040506060504" pitchFamily="66" charset="-79"/>
            </a:rPr>
            <a:t>Athletes typically have a greater level of lean body mass versus non-athletes.</a:t>
          </a:r>
          <a:br>
            <a:rPr lang="en-GB" sz="2800" b="0">
              <a:latin typeface="Gill Sans MT" panose="020B0502020104020203" pitchFamily="34" charset="77"/>
              <a:cs typeface="Apple Chancery" panose="03020702040506060504" pitchFamily="66" charset="-79"/>
            </a:rPr>
          </a:br>
          <a:endParaRPr lang="en-GB" sz="2800" b="0">
            <a:latin typeface="Gill Sans MT" panose="020B0502020104020203" pitchFamily="34" charset="77"/>
            <a:cs typeface="Apple Chancery" panose="03020702040506060504" pitchFamily="66" charset="-79"/>
          </a:endParaRPr>
        </a:p>
        <a:p>
          <a:r>
            <a:rPr lang="en-GB" sz="2800" b="0">
              <a:latin typeface="Gill Sans MT" panose="020B0502020104020203" pitchFamily="34" charset="77"/>
              <a:cs typeface="Apple Chancery" panose="03020702040506060504" pitchFamily="66" charset="-79"/>
            </a:rPr>
            <a:t>As such, the </a:t>
          </a:r>
          <a:r>
            <a:rPr lang="en-GB" sz="2800" b="1">
              <a:latin typeface="Gill Sans MT" panose="020B0502020104020203" pitchFamily="34" charset="77"/>
              <a:cs typeface="Apple Chancery" panose="03020702040506060504" pitchFamily="66" charset="-79"/>
            </a:rPr>
            <a:t>Cunningham</a:t>
          </a:r>
          <a:r>
            <a:rPr lang="en-GB" sz="2800" b="0">
              <a:latin typeface="Gill Sans MT" panose="020B0502020104020203" pitchFamily="34" charset="77"/>
              <a:cs typeface="Apple Chancery" panose="03020702040506060504" pitchFamily="66" charset="-79"/>
            </a:rPr>
            <a:t> equation might provide the most accurate starting point</a:t>
          </a:r>
          <a:r>
            <a:rPr lang="en-GB" sz="2800" b="0" baseline="0">
              <a:latin typeface="Gill Sans MT" panose="020B0502020104020203" pitchFamily="34" charset="77"/>
              <a:cs typeface="Apple Chancery" panose="03020702040506060504" pitchFamily="66" charset="-79"/>
            </a:rPr>
            <a:t> (</a:t>
          </a:r>
          <a:r>
            <a:rPr lang="en-GB" sz="2800" b="0">
              <a:latin typeface="Gill Sans MT" panose="020B0502020104020203" pitchFamily="34" charset="77"/>
              <a:cs typeface="Apple Chancery" panose="03020702040506060504" pitchFamily="66" charset="-79"/>
            </a:rPr>
            <a:t>if an accurate measure of their body fat % can be obtained)</a:t>
          </a:r>
          <a:endParaRPr lang="en-GB" sz="1800" b="0">
            <a:latin typeface="Gill Sans MT" panose="020B0502020104020203" pitchFamily="34" charset="77"/>
            <a:cs typeface="Apple Chancery" panose="03020702040506060504" pitchFamily="66" charset="-79"/>
          </a:endParaRPr>
        </a:p>
        <a:p>
          <a:endParaRPr lang="en-GB" sz="4000" b="1">
            <a:latin typeface="Comic Sans MS" panose="030F0902030302020204" pitchFamily="66" charset="0"/>
            <a:cs typeface="Apple Chancery" panose="03020702040506060504" pitchFamily="66" charset="-79"/>
          </a:endParaRPr>
        </a:p>
      </xdr:txBody>
    </xdr:sp>
    <xdr:clientData/>
  </xdr:twoCellAnchor>
  <xdr:twoCellAnchor editAs="oneCell">
    <xdr:from>
      <xdr:col>0</xdr:col>
      <xdr:colOff>42333</xdr:colOff>
      <xdr:row>0</xdr:row>
      <xdr:rowOff>42333</xdr:rowOff>
    </xdr:from>
    <xdr:to>
      <xdr:col>2</xdr:col>
      <xdr:colOff>1822775</xdr:colOff>
      <xdr:row>1</xdr:row>
      <xdr:rowOff>1</xdr:rowOff>
    </xdr:to>
    <xdr:pic>
      <xdr:nvPicPr>
        <xdr:cNvPr id="10" name="Picture 9">
          <a:extLst>
            <a:ext uri="{FF2B5EF4-FFF2-40B4-BE49-F238E27FC236}">
              <a16:creationId xmlns:a16="http://schemas.microsoft.com/office/drawing/2014/main" id="{98B02D08-66CE-A64F-974E-27E05B3269C6}"/>
            </a:ext>
          </a:extLst>
        </xdr:cNvPr>
        <xdr:cNvPicPr>
          <a:picLocks noChangeAspect="1"/>
        </xdr:cNvPicPr>
      </xdr:nvPicPr>
      <xdr:blipFill>
        <a:blip xmlns:r="http://schemas.openxmlformats.org/officeDocument/2006/relationships" r:embed="rId3"/>
        <a:stretch>
          <a:fillRect/>
        </a:stretch>
      </xdr:blipFill>
      <xdr:spPr>
        <a:xfrm>
          <a:off x="42333" y="42333"/>
          <a:ext cx="4913109" cy="2243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11</xdr:row>
      <xdr:rowOff>469900</xdr:rowOff>
    </xdr:to>
    <xdr:pic>
      <xdr:nvPicPr>
        <xdr:cNvPr id="4" name="Picture 3">
          <a:extLst>
            <a:ext uri="{FF2B5EF4-FFF2-40B4-BE49-F238E27FC236}">
              <a16:creationId xmlns:a16="http://schemas.microsoft.com/office/drawing/2014/main" id="{5D3194B0-4C6A-D745-A5A5-EED4B5B10623}"/>
            </a:ext>
          </a:extLst>
        </xdr:cNvPr>
        <xdr:cNvPicPr>
          <a:picLocks noChangeAspect="1"/>
        </xdr:cNvPicPr>
      </xdr:nvPicPr>
      <xdr:blipFill>
        <a:blip xmlns:r="http://schemas.openxmlformats.org/officeDocument/2006/relationships" r:embed="rId1"/>
        <a:stretch>
          <a:fillRect/>
        </a:stretch>
      </xdr:blipFill>
      <xdr:spPr>
        <a:xfrm>
          <a:off x="0" y="0"/>
          <a:ext cx="0" cy="16789400"/>
        </a:xfrm>
        <a:prstGeom prst="rect">
          <a:avLst/>
        </a:prstGeom>
      </xdr:spPr>
    </xdr:pic>
    <xdr:clientData/>
  </xdr:twoCellAnchor>
  <xdr:twoCellAnchor editAs="oneCell">
    <xdr:from>
      <xdr:col>0</xdr:col>
      <xdr:colOff>1</xdr:colOff>
      <xdr:row>0</xdr:row>
      <xdr:rowOff>0</xdr:rowOff>
    </xdr:from>
    <xdr:to>
      <xdr:col>1</xdr:col>
      <xdr:colOff>48789</xdr:colOff>
      <xdr:row>0</xdr:row>
      <xdr:rowOff>2264833</xdr:rowOff>
    </xdr:to>
    <xdr:pic>
      <xdr:nvPicPr>
        <xdr:cNvPr id="5" name="Picture 4">
          <a:extLst>
            <a:ext uri="{FF2B5EF4-FFF2-40B4-BE49-F238E27FC236}">
              <a16:creationId xmlns:a16="http://schemas.microsoft.com/office/drawing/2014/main" id="{CAC9D165-01AE-3042-B125-56579E6BB71B}"/>
            </a:ext>
          </a:extLst>
        </xdr:cNvPr>
        <xdr:cNvPicPr>
          <a:picLocks noChangeAspect="1"/>
        </xdr:cNvPicPr>
      </xdr:nvPicPr>
      <xdr:blipFill>
        <a:blip xmlns:r="http://schemas.openxmlformats.org/officeDocument/2006/relationships" r:embed="rId1"/>
        <a:stretch>
          <a:fillRect/>
        </a:stretch>
      </xdr:blipFill>
      <xdr:spPr>
        <a:xfrm>
          <a:off x="1" y="0"/>
          <a:ext cx="4959455" cy="22648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5098505</xdr:colOff>
      <xdr:row>1</xdr:row>
      <xdr:rowOff>42333</xdr:rowOff>
    </xdr:to>
    <xdr:pic>
      <xdr:nvPicPr>
        <xdr:cNvPr id="3" name="Picture 2">
          <a:extLst>
            <a:ext uri="{FF2B5EF4-FFF2-40B4-BE49-F238E27FC236}">
              <a16:creationId xmlns:a16="http://schemas.microsoft.com/office/drawing/2014/main" id="{20FC25C1-4483-5C45-8BF3-248F3524F99D}"/>
            </a:ext>
          </a:extLst>
        </xdr:cNvPr>
        <xdr:cNvPicPr>
          <a:picLocks noChangeAspect="1"/>
        </xdr:cNvPicPr>
      </xdr:nvPicPr>
      <xdr:blipFill>
        <a:blip xmlns:r="http://schemas.openxmlformats.org/officeDocument/2006/relationships" r:embed="rId1"/>
        <a:stretch>
          <a:fillRect/>
        </a:stretch>
      </xdr:blipFill>
      <xdr:spPr>
        <a:xfrm>
          <a:off x="0" y="0"/>
          <a:ext cx="5098505" cy="23283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2324491</xdr:colOff>
      <xdr:row>5</xdr:row>
      <xdr:rowOff>1637551</xdr:rowOff>
    </xdr:from>
    <xdr:ext cx="1986723" cy="1996640"/>
    <xdr:pic>
      <xdr:nvPicPr>
        <xdr:cNvPr id="15" name="Graphic 14" descr="Arrow Anti-clockwise curve">
          <a:extLst>
            <a:ext uri="{FF2B5EF4-FFF2-40B4-BE49-F238E27FC236}">
              <a16:creationId xmlns:a16="http://schemas.microsoft.com/office/drawing/2014/main" id="{901C8BFB-EBA0-424E-930D-9E0E83F797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20994730" flipV="1">
          <a:off x="9182491" y="8029884"/>
          <a:ext cx="1986723" cy="1996640"/>
        </a:xfrm>
        <a:prstGeom prst="rect">
          <a:avLst/>
        </a:prstGeom>
        <a:effectLst>
          <a:outerShdw blurRad="50800" dist="139700" dir="2700000" algn="tl" rotWithShape="0">
            <a:prstClr val="black">
              <a:alpha val="40000"/>
            </a:prstClr>
          </a:outerShdw>
        </a:effectLst>
      </xdr:spPr>
    </xdr:pic>
    <xdr:clientData/>
  </xdr:oneCellAnchor>
  <xdr:twoCellAnchor editAs="oneCell">
    <xdr:from>
      <xdr:col>6</xdr:col>
      <xdr:colOff>1068396</xdr:colOff>
      <xdr:row>5</xdr:row>
      <xdr:rowOff>69549</xdr:rowOff>
    </xdr:from>
    <xdr:to>
      <xdr:col>8</xdr:col>
      <xdr:colOff>1918503</xdr:colOff>
      <xdr:row>6</xdr:row>
      <xdr:rowOff>1</xdr:rowOff>
    </xdr:to>
    <xdr:pic>
      <xdr:nvPicPr>
        <xdr:cNvPr id="7" name="Picture 6">
          <a:extLst>
            <a:ext uri="{FF2B5EF4-FFF2-40B4-BE49-F238E27FC236}">
              <a16:creationId xmlns:a16="http://schemas.microsoft.com/office/drawing/2014/main" id="{DFB9B854-B955-2C4A-9626-CFBCE209C87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18007"/>
        <a:stretch/>
      </xdr:blipFill>
      <xdr:spPr>
        <a:xfrm>
          <a:off x="17493729" y="7054549"/>
          <a:ext cx="5252774" cy="2470452"/>
        </a:xfrm>
        <a:prstGeom prst="rect">
          <a:avLst/>
        </a:prstGeom>
      </xdr:spPr>
    </xdr:pic>
    <xdr:clientData/>
  </xdr:twoCellAnchor>
  <xdr:twoCellAnchor editAs="oneCell">
    <xdr:from>
      <xdr:col>5</xdr:col>
      <xdr:colOff>1173204</xdr:colOff>
      <xdr:row>5</xdr:row>
      <xdr:rowOff>44764</xdr:rowOff>
    </xdr:from>
    <xdr:to>
      <xdr:col>6</xdr:col>
      <xdr:colOff>453572</xdr:colOff>
      <xdr:row>6</xdr:row>
      <xdr:rowOff>64345</xdr:rowOff>
    </xdr:to>
    <xdr:pic>
      <xdr:nvPicPr>
        <xdr:cNvPr id="5" name="Picture 4">
          <a:extLst>
            <a:ext uri="{FF2B5EF4-FFF2-40B4-BE49-F238E27FC236}">
              <a16:creationId xmlns:a16="http://schemas.microsoft.com/office/drawing/2014/main" id="{7B1A71BF-BB1A-3D45-9646-704F0AF4F47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421775" y="7011621"/>
          <a:ext cx="4469226" cy="2559581"/>
        </a:xfrm>
        <a:prstGeom prst="rect">
          <a:avLst/>
        </a:prstGeom>
      </xdr:spPr>
    </xdr:pic>
    <xdr:clientData/>
  </xdr:twoCellAnchor>
  <xdr:twoCellAnchor editAs="oneCell">
    <xdr:from>
      <xdr:col>5</xdr:col>
      <xdr:colOff>994833</xdr:colOff>
      <xdr:row>6</xdr:row>
      <xdr:rowOff>628953</xdr:rowOff>
    </xdr:from>
    <xdr:to>
      <xdr:col>8</xdr:col>
      <xdr:colOff>1989667</xdr:colOff>
      <xdr:row>8</xdr:row>
      <xdr:rowOff>125032</xdr:rowOff>
    </xdr:to>
    <xdr:pic>
      <xdr:nvPicPr>
        <xdr:cNvPr id="9" name="Picture 8">
          <a:extLst>
            <a:ext uri="{FF2B5EF4-FFF2-40B4-BE49-F238E27FC236}">
              <a16:creationId xmlns:a16="http://schemas.microsoft.com/office/drawing/2014/main" id="{452B25A0-DAF8-5D48-A0BD-806EF905D16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39024"/>
        <a:stretch/>
      </xdr:blipFill>
      <xdr:spPr>
        <a:xfrm>
          <a:off x="12234333" y="10153953"/>
          <a:ext cx="10583334" cy="3771746"/>
        </a:xfrm>
        <a:prstGeom prst="rect">
          <a:avLst/>
        </a:prstGeom>
      </xdr:spPr>
    </xdr:pic>
    <xdr:clientData/>
  </xdr:twoCellAnchor>
  <xdr:twoCellAnchor editAs="oneCell">
    <xdr:from>
      <xdr:col>4</xdr:col>
      <xdr:colOff>444453</xdr:colOff>
      <xdr:row>8</xdr:row>
      <xdr:rowOff>1006929</xdr:rowOff>
    </xdr:from>
    <xdr:to>
      <xdr:col>9</xdr:col>
      <xdr:colOff>0</xdr:colOff>
      <xdr:row>10</xdr:row>
      <xdr:rowOff>1868716</xdr:rowOff>
    </xdr:to>
    <xdr:pic>
      <xdr:nvPicPr>
        <xdr:cNvPr id="12" name="Picture 11">
          <a:extLst>
            <a:ext uri="{FF2B5EF4-FFF2-40B4-BE49-F238E27FC236}">
              <a16:creationId xmlns:a16="http://schemas.microsoft.com/office/drawing/2014/main" id="{A25CF00C-9FBE-554A-92EE-D5A18BA79B2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822167" y="14795500"/>
          <a:ext cx="13090119" cy="5705930"/>
        </a:xfrm>
        <a:prstGeom prst="rect">
          <a:avLst/>
        </a:prstGeom>
      </xdr:spPr>
    </xdr:pic>
    <xdr:clientData/>
  </xdr:twoCellAnchor>
  <xdr:oneCellAnchor>
    <xdr:from>
      <xdr:col>3</xdr:col>
      <xdr:colOff>2088635</xdr:colOff>
      <xdr:row>7</xdr:row>
      <xdr:rowOff>155884</xdr:rowOff>
    </xdr:from>
    <xdr:ext cx="1986723" cy="1996640"/>
    <xdr:pic>
      <xdr:nvPicPr>
        <xdr:cNvPr id="16" name="Graphic 15" descr="Arrow Anti-clockwise curve">
          <a:extLst>
            <a:ext uri="{FF2B5EF4-FFF2-40B4-BE49-F238E27FC236}">
              <a16:creationId xmlns:a16="http://schemas.microsoft.com/office/drawing/2014/main" id="{F7383734-60BA-7A43-BDEC-238932096B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20994730" flipV="1">
          <a:off x="8946635" y="12202741"/>
          <a:ext cx="1986723" cy="1996640"/>
        </a:xfrm>
        <a:prstGeom prst="rect">
          <a:avLst/>
        </a:prstGeom>
        <a:effectLst>
          <a:outerShdw blurRad="50800" dist="139700" dir="2700000" algn="tl" rotWithShape="0">
            <a:prstClr val="black">
              <a:alpha val="40000"/>
            </a:prstClr>
          </a:outerShdw>
        </a:effectLst>
      </xdr:spPr>
    </xdr:pic>
    <xdr:clientData/>
  </xdr:oneCellAnchor>
  <xdr:twoCellAnchor editAs="oneCell">
    <xdr:from>
      <xdr:col>0</xdr:col>
      <xdr:colOff>0</xdr:colOff>
      <xdr:row>0</xdr:row>
      <xdr:rowOff>0</xdr:rowOff>
    </xdr:from>
    <xdr:to>
      <xdr:col>2</xdr:col>
      <xdr:colOff>1016000</xdr:colOff>
      <xdr:row>0</xdr:row>
      <xdr:rowOff>2242553</xdr:rowOff>
    </xdr:to>
    <xdr:pic>
      <xdr:nvPicPr>
        <xdr:cNvPr id="13" name="Picture 12">
          <a:extLst>
            <a:ext uri="{FF2B5EF4-FFF2-40B4-BE49-F238E27FC236}">
              <a16:creationId xmlns:a16="http://schemas.microsoft.com/office/drawing/2014/main" id="{FE8F5E55-D7F1-4A4D-BD7A-4C300DDF46C8}"/>
            </a:ext>
          </a:extLst>
        </xdr:cNvPr>
        <xdr:cNvPicPr>
          <a:picLocks noChangeAspect="1"/>
        </xdr:cNvPicPr>
      </xdr:nvPicPr>
      <xdr:blipFill>
        <a:blip xmlns:r="http://schemas.openxmlformats.org/officeDocument/2006/relationships" r:embed="rId7"/>
        <a:stretch>
          <a:fillRect/>
        </a:stretch>
      </xdr:blipFill>
      <xdr:spPr>
        <a:xfrm>
          <a:off x="0" y="0"/>
          <a:ext cx="4910667" cy="22425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5</xdr:row>
      <xdr:rowOff>336663</xdr:rowOff>
    </xdr:from>
    <xdr:to>
      <xdr:col>6</xdr:col>
      <xdr:colOff>0</xdr:colOff>
      <xdr:row>6</xdr:row>
      <xdr:rowOff>292100</xdr:rowOff>
    </xdr:to>
    <xdr:pic>
      <xdr:nvPicPr>
        <xdr:cNvPr id="2" name="Graphic 1" descr="Arrow Anti-clockwise curve">
          <a:extLst>
            <a:ext uri="{FF2B5EF4-FFF2-40B4-BE49-F238E27FC236}">
              <a16:creationId xmlns:a16="http://schemas.microsoft.com/office/drawing/2014/main" id="{EBA9F7AD-BBE4-D44B-BB70-1045D65722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4807323">
          <a:off x="14690779" y="8213782"/>
          <a:ext cx="2190637" cy="0"/>
        </a:xfrm>
        <a:prstGeom prst="rect">
          <a:avLst/>
        </a:prstGeom>
        <a:effectLst>
          <a:outerShdw blurRad="50800" dist="139700" dir="2700000" algn="tl" rotWithShape="0">
            <a:prstClr val="black">
              <a:alpha val="40000"/>
            </a:prstClr>
          </a:outerShdw>
        </a:effectLst>
      </xdr:spPr>
    </xdr:pic>
    <xdr:clientData/>
  </xdr:twoCellAnchor>
  <xdr:twoCellAnchor editAs="oneCell">
    <xdr:from>
      <xdr:col>0</xdr:col>
      <xdr:colOff>0</xdr:colOff>
      <xdr:row>0</xdr:row>
      <xdr:rowOff>0</xdr:rowOff>
    </xdr:from>
    <xdr:to>
      <xdr:col>0</xdr:col>
      <xdr:colOff>0</xdr:colOff>
      <xdr:row>5</xdr:row>
      <xdr:rowOff>1435100</xdr:rowOff>
    </xdr:to>
    <xdr:pic>
      <xdr:nvPicPr>
        <xdr:cNvPr id="3" name="Picture 2">
          <a:extLst>
            <a:ext uri="{FF2B5EF4-FFF2-40B4-BE49-F238E27FC236}">
              <a16:creationId xmlns:a16="http://schemas.microsoft.com/office/drawing/2014/main" id="{D1660DF6-6036-454D-8289-1FF47961EA9A}"/>
            </a:ext>
          </a:extLst>
        </xdr:cNvPr>
        <xdr:cNvPicPr>
          <a:picLocks noChangeAspect="1"/>
        </xdr:cNvPicPr>
      </xdr:nvPicPr>
      <xdr:blipFill>
        <a:blip xmlns:r="http://schemas.openxmlformats.org/officeDocument/2006/relationships" r:embed="rId3"/>
        <a:stretch>
          <a:fillRect/>
        </a:stretch>
      </xdr:blipFill>
      <xdr:spPr>
        <a:xfrm>
          <a:off x="0" y="0"/>
          <a:ext cx="0" cy="11950700"/>
        </a:xfrm>
        <a:prstGeom prst="rect">
          <a:avLst/>
        </a:prstGeom>
      </xdr:spPr>
    </xdr:pic>
    <xdr:clientData/>
  </xdr:twoCellAnchor>
  <xdr:twoCellAnchor editAs="oneCell">
    <xdr:from>
      <xdr:col>5</xdr:col>
      <xdr:colOff>0</xdr:colOff>
      <xdr:row>3</xdr:row>
      <xdr:rowOff>0</xdr:rowOff>
    </xdr:from>
    <xdr:to>
      <xdr:col>5</xdr:col>
      <xdr:colOff>304800</xdr:colOff>
      <xdr:row>3</xdr:row>
      <xdr:rowOff>304800</xdr:rowOff>
    </xdr:to>
    <xdr:sp macro="" textlink="">
      <xdr:nvSpPr>
        <xdr:cNvPr id="9217" name="AutoShape 1" descr="*">
          <a:extLst>
            <a:ext uri="{FF2B5EF4-FFF2-40B4-BE49-F238E27FC236}">
              <a16:creationId xmlns:a16="http://schemas.microsoft.com/office/drawing/2014/main" id="{B062C3F2-B8CF-654F-941B-F19B8A40C323}"/>
            </a:ext>
          </a:extLst>
        </xdr:cNvPr>
        <xdr:cNvSpPr>
          <a:spLocks noChangeAspect="1" noChangeArrowheads="1"/>
        </xdr:cNvSpPr>
      </xdr:nvSpPr>
      <xdr:spPr bwMode="auto">
        <a:xfrm>
          <a:off x="261620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4</xdr:row>
      <xdr:rowOff>0</xdr:rowOff>
    </xdr:from>
    <xdr:to>
      <xdr:col>5</xdr:col>
      <xdr:colOff>304800</xdr:colOff>
      <xdr:row>4</xdr:row>
      <xdr:rowOff>304800</xdr:rowOff>
    </xdr:to>
    <xdr:sp macro="" textlink="">
      <xdr:nvSpPr>
        <xdr:cNvPr id="9218" name="AutoShape 2" descr="*">
          <a:extLst>
            <a:ext uri="{FF2B5EF4-FFF2-40B4-BE49-F238E27FC236}">
              <a16:creationId xmlns:a16="http://schemas.microsoft.com/office/drawing/2014/main" id="{E2106503-5227-AE4C-9AD2-53441A178528}"/>
            </a:ext>
          </a:extLst>
        </xdr:cNvPr>
        <xdr:cNvSpPr>
          <a:spLocks noChangeAspect="1" noChangeArrowheads="1"/>
        </xdr:cNvSpPr>
      </xdr:nvSpPr>
      <xdr:spPr bwMode="auto">
        <a:xfrm>
          <a:off x="26162000" y="1009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6</xdr:row>
      <xdr:rowOff>0</xdr:rowOff>
    </xdr:from>
    <xdr:to>
      <xdr:col>5</xdr:col>
      <xdr:colOff>304800</xdr:colOff>
      <xdr:row>6</xdr:row>
      <xdr:rowOff>304800</xdr:rowOff>
    </xdr:to>
    <xdr:sp macro="" textlink="">
      <xdr:nvSpPr>
        <xdr:cNvPr id="9219" name="AutoShape 3" descr="*">
          <a:extLst>
            <a:ext uri="{FF2B5EF4-FFF2-40B4-BE49-F238E27FC236}">
              <a16:creationId xmlns:a16="http://schemas.microsoft.com/office/drawing/2014/main" id="{B61A4371-6375-A446-BED6-C1D2622A3FAA}"/>
            </a:ext>
          </a:extLst>
        </xdr:cNvPr>
        <xdr:cNvSpPr>
          <a:spLocks noChangeAspect="1" noChangeArrowheads="1"/>
        </xdr:cNvSpPr>
      </xdr:nvSpPr>
      <xdr:spPr bwMode="auto">
        <a:xfrm>
          <a:off x="26162000" y="1631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8</xdr:row>
      <xdr:rowOff>0</xdr:rowOff>
    </xdr:from>
    <xdr:to>
      <xdr:col>5</xdr:col>
      <xdr:colOff>304800</xdr:colOff>
      <xdr:row>1048576</xdr:row>
      <xdr:rowOff>114300</xdr:rowOff>
    </xdr:to>
    <xdr:sp macro="" textlink="">
      <xdr:nvSpPr>
        <xdr:cNvPr id="9220" name="AutoShape 4" descr="*">
          <a:extLst>
            <a:ext uri="{FF2B5EF4-FFF2-40B4-BE49-F238E27FC236}">
              <a16:creationId xmlns:a16="http://schemas.microsoft.com/office/drawing/2014/main" id="{F7F82478-015E-174C-AE75-C10E7C52905D}"/>
            </a:ext>
          </a:extLst>
        </xdr:cNvPr>
        <xdr:cNvSpPr>
          <a:spLocks noChangeAspect="1" noChangeArrowheads="1"/>
        </xdr:cNvSpPr>
      </xdr:nvSpPr>
      <xdr:spPr bwMode="auto">
        <a:xfrm>
          <a:off x="26162000" y="1943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0</xdr:colOff>
      <xdr:row>7</xdr:row>
      <xdr:rowOff>0</xdr:rowOff>
    </xdr:from>
    <xdr:ext cx="304800" cy="304800"/>
    <xdr:sp macro="" textlink="">
      <xdr:nvSpPr>
        <xdr:cNvPr id="9" name="AutoShape 4" descr="*">
          <a:extLst>
            <a:ext uri="{FF2B5EF4-FFF2-40B4-BE49-F238E27FC236}">
              <a16:creationId xmlns:a16="http://schemas.microsoft.com/office/drawing/2014/main" id="{1691C2B5-75FC-F04F-8BDA-603E2CD5D816}"/>
            </a:ext>
          </a:extLst>
        </xdr:cNvPr>
        <xdr:cNvSpPr>
          <a:spLocks noChangeAspect="1" noChangeArrowheads="1"/>
        </xdr:cNvSpPr>
      </xdr:nvSpPr>
      <xdr:spPr bwMode="auto">
        <a:xfrm>
          <a:off x="26162000" y="2254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4</xdr:col>
      <xdr:colOff>3121089</xdr:colOff>
      <xdr:row>4</xdr:row>
      <xdr:rowOff>1664173</xdr:rowOff>
    </xdr:from>
    <xdr:to>
      <xdr:col>5</xdr:col>
      <xdr:colOff>6121933</xdr:colOff>
      <xdr:row>7</xdr:row>
      <xdr:rowOff>356195</xdr:rowOff>
    </xdr:to>
    <xdr:pic>
      <xdr:nvPicPr>
        <xdr:cNvPr id="12" name="Picture 11" descr="Image result for sticky note">
          <a:extLst>
            <a:ext uri="{FF2B5EF4-FFF2-40B4-BE49-F238E27FC236}">
              <a16:creationId xmlns:a16="http://schemas.microsoft.com/office/drawing/2014/main" id="{E6FB436C-0BAE-C34E-BB0A-A65FD81A64C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789041">
          <a:off x="20723289" y="9969973"/>
          <a:ext cx="6302844" cy="5169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514430</xdr:colOff>
      <xdr:row>5</xdr:row>
      <xdr:rowOff>112756</xdr:rowOff>
    </xdr:from>
    <xdr:to>
      <xdr:col>5</xdr:col>
      <xdr:colOff>5530822</xdr:colOff>
      <xdr:row>6</xdr:row>
      <xdr:rowOff>1075808</xdr:rowOff>
    </xdr:to>
    <xdr:sp macro="" textlink="">
      <xdr:nvSpPr>
        <xdr:cNvPr id="14" name="TextBox 25">
          <a:extLst>
            <a:ext uri="{FF2B5EF4-FFF2-40B4-BE49-F238E27FC236}">
              <a16:creationId xmlns:a16="http://schemas.microsoft.com/office/drawing/2014/main" id="{BFA89F9D-0B8E-EC44-AC16-9413D3288BE3}"/>
            </a:ext>
          </a:extLst>
        </xdr:cNvPr>
        <xdr:cNvSpPr txBox="1"/>
      </xdr:nvSpPr>
      <xdr:spPr>
        <a:xfrm rot="229911" flipH="1">
          <a:off x="21363597" y="10611423"/>
          <a:ext cx="5016392" cy="31855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dirty="0">
              <a:latin typeface="Gill Sans MT" panose="020B0502020104020203" pitchFamily="34" charset="77"/>
            </a:rPr>
            <a:t>Err on the side of caution:</a:t>
          </a:r>
          <a:endParaRPr lang="en-GB" sz="2800" dirty="0">
            <a:latin typeface="Gill Sans MT" panose="020B0502020104020203" pitchFamily="34" charset="77"/>
          </a:endParaRPr>
        </a:p>
        <a:p>
          <a:endParaRPr lang="en-GB" sz="2800" dirty="0">
            <a:latin typeface="Gill Sans MT" panose="020B0502020104020203" pitchFamily="34" charset="77"/>
          </a:endParaRPr>
        </a:p>
        <a:p>
          <a:r>
            <a:rPr lang="en-GB" sz="2800" dirty="0">
              <a:latin typeface="Gill Sans MT" panose="020B0502020104020203" pitchFamily="34" charset="77"/>
            </a:rPr>
            <a:t>Don’t overestimate with a weight loss client!</a:t>
          </a:r>
        </a:p>
        <a:p>
          <a:endParaRPr lang="en-GB" sz="2800" dirty="0">
            <a:latin typeface="Gill Sans MT" panose="020B0502020104020203" pitchFamily="34" charset="77"/>
          </a:endParaRPr>
        </a:p>
        <a:p>
          <a:r>
            <a:rPr lang="en-GB" sz="2800" dirty="0">
              <a:latin typeface="Gill Sans MT" panose="020B0502020104020203" pitchFamily="34" charset="77"/>
            </a:rPr>
            <a:t>Don’t underestimate with a weight gain client!</a:t>
          </a:r>
        </a:p>
      </xdr:txBody>
    </xdr:sp>
    <xdr:clientData/>
  </xdr:twoCellAnchor>
  <xdr:twoCellAnchor>
    <xdr:from>
      <xdr:col>4</xdr:col>
      <xdr:colOff>3070783</xdr:colOff>
      <xdr:row>1</xdr:row>
      <xdr:rowOff>789484</xdr:rowOff>
    </xdr:from>
    <xdr:to>
      <xdr:col>6</xdr:col>
      <xdr:colOff>0</xdr:colOff>
      <xdr:row>4</xdr:row>
      <xdr:rowOff>865356</xdr:rowOff>
    </xdr:to>
    <xdr:pic>
      <xdr:nvPicPr>
        <xdr:cNvPr id="10" name="Picture 9" descr="Image result for sticky note">
          <a:extLst>
            <a:ext uri="{FF2B5EF4-FFF2-40B4-BE49-F238E27FC236}">
              <a16:creationId xmlns:a16="http://schemas.microsoft.com/office/drawing/2014/main" id="{5A721509-8ECE-C248-B6D5-21522078C3A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771089">
          <a:off x="20639116" y="3075484"/>
          <a:ext cx="6835217" cy="6066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519753</xdr:colOff>
      <xdr:row>1</xdr:row>
      <xdr:rowOff>1256593</xdr:rowOff>
    </xdr:from>
    <xdr:to>
      <xdr:col>5</xdr:col>
      <xdr:colOff>6170472</xdr:colOff>
      <xdr:row>3</xdr:row>
      <xdr:rowOff>682945</xdr:rowOff>
    </xdr:to>
    <xdr:sp macro="" textlink="">
      <xdr:nvSpPr>
        <xdr:cNvPr id="11" name="TextBox 25">
          <a:extLst>
            <a:ext uri="{FF2B5EF4-FFF2-40B4-BE49-F238E27FC236}">
              <a16:creationId xmlns:a16="http://schemas.microsoft.com/office/drawing/2014/main" id="{E4CA6626-4EA8-9041-8D42-D67287A702DC}"/>
            </a:ext>
          </a:extLst>
        </xdr:cNvPr>
        <xdr:cNvSpPr txBox="1"/>
      </xdr:nvSpPr>
      <xdr:spPr>
        <a:xfrm rot="198851" flipH="1">
          <a:off x="21423953" y="3542593"/>
          <a:ext cx="5650719" cy="32109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a:latin typeface="Gill Sans MT" panose="020B0502020104020203" pitchFamily="34" charset="77"/>
              <a:cs typeface="Apple Chancery" panose="03020702040506060504" pitchFamily="66" charset="-79"/>
            </a:rPr>
            <a:t>Remember:</a:t>
          </a:r>
        </a:p>
        <a:p>
          <a:endParaRPr lang="en-GB" sz="2800" b="1">
            <a:latin typeface="Gill Sans MT" panose="020B0502020104020203" pitchFamily="34" charset="77"/>
            <a:cs typeface="Apple Chancery" panose="03020702040506060504" pitchFamily="66" charset="-79"/>
          </a:endParaRPr>
        </a:p>
        <a:p>
          <a:r>
            <a:rPr lang="en-GB" sz="2800" b="0">
              <a:latin typeface="Gill Sans MT" panose="020B0502020104020203" pitchFamily="34" charset="77"/>
              <a:cs typeface="Apple Chancery" panose="03020702040506060504" pitchFamily="66" charset="-79"/>
            </a:rPr>
            <a:t>It is just a starting point!</a:t>
          </a:r>
        </a:p>
        <a:p>
          <a:r>
            <a:rPr lang="en-GB" sz="2800" b="0">
              <a:latin typeface="Gill Sans MT" panose="020B0502020104020203" pitchFamily="34" charset="77"/>
              <a:cs typeface="Apple Chancery" panose="03020702040506060504" pitchFamily="66" charset="-79"/>
            </a:rPr>
            <a:t>DO NOT include exercise within this estimation</a:t>
          </a:r>
          <a:r>
            <a:rPr lang="en-GB" sz="2800" b="0" baseline="0">
              <a:latin typeface="Gill Sans MT" panose="020B0502020104020203" pitchFamily="34" charset="77"/>
              <a:cs typeface="Apple Chancery" panose="03020702040506060504" pitchFamily="66" charset="-79"/>
            </a:rPr>
            <a:t> (daily physical activity </a:t>
          </a:r>
          <a:r>
            <a:rPr lang="en-GB" sz="2800" b="0" u="sng" baseline="0">
              <a:latin typeface="Gill Sans MT" panose="020B0502020104020203" pitchFamily="34" charset="77"/>
              <a:cs typeface="Apple Chancery" panose="03020702040506060504" pitchFamily="66" charset="-79"/>
            </a:rPr>
            <a:t>can</a:t>
          </a:r>
          <a:r>
            <a:rPr lang="en-GB" sz="2800" b="0" baseline="0">
              <a:latin typeface="Gill Sans MT" panose="020B0502020104020203" pitchFamily="34" charset="77"/>
              <a:cs typeface="Apple Chancery" panose="03020702040506060504" pitchFamily="66" charset="-79"/>
            </a:rPr>
            <a:t> be included)</a:t>
          </a:r>
        </a:p>
        <a:p>
          <a:endParaRPr lang="en-GB" sz="2800" b="0" baseline="0">
            <a:latin typeface="Gill Sans MT" panose="020B0502020104020203" pitchFamily="34" charset="77"/>
            <a:cs typeface="Apple Chancery" panose="03020702040506060504" pitchFamily="66" charset="-79"/>
          </a:endParaRPr>
        </a:p>
        <a:p>
          <a:r>
            <a:rPr lang="en-GB" sz="2800" b="0" baseline="0">
              <a:latin typeface="Gill Sans MT" panose="020B0502020104020203" pitchFamily="34" charset="77"/>
              <a:cs typeface="Apple Chancery" panose="03020702040506060504" pitchFamily="66" charset="-79"/>
            </a:rPr>
            <a:t>Picking a wildly inaccurate PAL will signficantly change a client's kcal estimation so try and be as accurate as possible!</a:t>
          </a:r>
          <a:endParaRPr lang="en-GB" sz="1800" b="0" baseline="0">
            <a:latin typeface="Gill Sans MT" panose="020B0502020104020203" pitchFamily="34" charset="77"/>
            <a:cs typeface="Apple Chancery" panose="03020702040506060504" pitchFamily="66" charset="-79"/>
          </a:endParaRPr>
        </a:p>
      </xdr:txBody>
    </xdr:sp>
    <xdr:clientData/>
  </xdr:twoCellAnchor>
  <xdr:twoCellAnchor editAs="oneCell">
    <xdr:from>
      <xdr:col>0</xdr:col>
      <xdr:colOff>0</xdr:colOff>
      <xdr:row>0</xdr:row>
      <xdr:rowOff>0</xdr:rowOff>
    </xdr:from>
    <xdr:to>
      <xdr:col>1</xdr:col>
      <xdr:colOff>2582334</xdr:colOff>
      <xdr:row>0</xdr:row>
      <xdr:rowOff>2213554</xdr:rowOff>
    </xdr:to>
    <xdr:pic>
      <xdr:nvPicPr>
        <xdr:cNvPr id="16" name="Picture 15">
          <a:extLst>
            <a:ext uri="{FF2B5EF4-FFF2-40B4-BE49-F238E27FC236}">
              <a16:creationId xmlns:a16="http://schemas.microsoft.com/office/drawing/2014/main" id="{FE91DDA7-903A-794F-99F7-2108700B355F}"/>
            </a:ext>
          </a:extLst>
        </xdr:cNvPr>
        <xdr:cNvPicPr>
          <a:picLocks noChangeAspect="1"/>
        </xdr:cNvPicPr>
      </xdr:nvPicPr>
      <xdr:blipFill>
        <a:blip xmlns:r="http://schemas.openxmlformats.org/officeDocument/2006/relationships" r:embed="rId3"/>
        <a:stretch>
          <a:fillRect/>
        </a:stretch>
      </xdr:blipFill>
      <xdr:spPr>
        <a:xfrm>
          <a:off x="0" y="0"/>
          <a:ext cx="4847167" cy="22135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195172</xdr:colOff>
      <xdr:row>0</xdr:row>
      <xdr:rowOff>0</xdr:rowOff>
    </xdr:to>
    <xdr:pic>
      <xdr:nvPicPr>
        <xdr:cNvPr id="3" name="Picture 2">
          <a:extLst>
            <a:ext uri="{FF2B5EF4-FFF2-40B4-BE49-F238E27FC236}">
              <a16:creationId xmlns:a16="http://schemas.microsoft.com/office/drawing/2014/main" id="{D6A67DEC-7EA3-9148-B07C-32E626D3C430}"/>
            </a:ext>
          </a:extLst>
        </xdr:cNvPr>
        <xdr:cNvPicPr>
          <a:picLocks noChangeAspect="1"/>
        </xdr:cNvPicPr>
      </xdr:nvPicPr>
      <xdr:blipFill>
        <a:blip xmlns:r="http://schemas.openxmlformats.org/officeDocument/2006/relationships" r:embed="rId1"/>
        <a:stretch>
          <a:fillRect/>
        </a:stretch>
      </xdr:blipFill>
      <xdr:spPr>
        <a:xfrm flipV="1">
          <a:off x="0" y="0"/>
          <a:ext cx="192184" cy="1"/>
        </a:xfrm>
        <a:prstGeom prst="rect">
          <a:avLst/>
        </a:prstGeom>
      </xdr:spPr>
    </xdr:pic>
    <xdr:clientData/>
  </xdr:twoCellAnchor>
  <xdr:twoCellAnchor>
    <xdr:from>
      <xdr:col>6</xdr:col>
      <xdr:colOff>896972</xdr:colOff>
      <xdr:row>1</xdr:row>
      <xdr:rowOff>89519</xdr:rowOff>
    </xdr:from>
    <xdr:to>
      <xdr:col>8</xdr:col>
      <xdr:colOff>844186</xdr:colOff>
      <xdr:row>8</xdr:row>
      <xdr:rowOff>88800</xdr:rowOff>
    </xdr:to>
    <xdr:pic>
      <xdr:nvPicPr>
        <xdr:cNvPr id="8" name="Picture 7" descr="Image result for sticky note">
          <a:extLst>
            <a:ext uri="{FF2B5EF4-FFF2-40B4-BE49-F238E27FC236}">
              <a16:creationId xmlns:a16="http://schemas.microsoft.com/office/drawing/2014/main" id="{B0791AD0-2D4A-C74F-8541-3B01F11080C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076221">
          <a:off x="8398439" y="766852"/>
          <a:ext cx="1801414" cy="1624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112245</xdr:colOff>
      <xdr:row>2</xdr:row>
      <xdr:rowOff>75763</xdr:rowOff>
    </xdr:from>
    <xdr:to>
      <xdr:col>8</xdr:col>
      <xdr:colOff>866984</xdr:colOff>
      <xdr:row>7</xdr:row>
      <xdr:rowOff>18541</xdr:rowOff>
    </xdr:to>
    <xdr:sp macro="" textlink="">
      <xdr:nvSpPr>
        <xdr:cNvPr id="9" name="TextBox 25">
          <a:extLst>
            <a:ext uri="{FF2B5EF4-FFF2-40B4-BE49-F238E27FC236}">
              <a16:creationId xmlns:a16="http://schemas.microsoft.com/office/drawing/2014/main" id="{D15DB01B-2210-A744-B3F0-E6819FBCE222}"/>
            </a:ext>
          </a:extLst>
        </xdr:cNvPr>
        <xdr:cNvSpPr txBox="1"/>
      </xdr:nvSpPr>
      <xdr:spPr>
        <a:xfrm rot="530192" flipH="1">
          <a:off x="8553512" y="871630"/>
          <a:ext cx="1669139" cy="1297444"/>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1050" b="1">
              <a:latin typeface="Gill Sans MT" panose="020B0502020104020203" pitchFamily="34" charset="77"/>
              <a:cs typeface="Apple Chancery" panose="03020702040506060504" pitchFamily="66" charset="-79"/>
            </a:rPr>
            <a:t>EEE:</a:t>
          </a:r>
        </a:p>
        <a:p>
          <a:r>
            <a:rPr lang="en-GB" sz="1050" b="0">
              <a:latin typeface="Gill Sans MT" panose="020B0502020104020203" pitchFamily="34" charset="77"/>
              <a:cs typeface="Apple Chancery" panose="03020702040506060504" pitchFamily="66" charset="-79"/>
            </a:rPr>
            <a:t>The EEE calculator</a:t>
          </a:r>
          <a:r>
            <a:rPr lang="en-GB" sz="1050" b="0" baseline="0">
              <a:latin typeface="Gill Sans MT" panose="020B0502020104020203" pitchFamily="34" charset="77"/>
              <a:cs typeface="Apple Chancery" panose="03020702040506060504" pitchFamily="66" charset="-79"/>
            </a:rPr>
            <a:t> will automatically remove (BMR x PAL) energy expenditure from TDEE for the exercise time period so you don't have to!</a:t>
          </a:r>
          <a:endParaRPr lang="en-GB" sz="1050" b="0">
            <a:latin typeface="Gill Sans MT" panose="020B0502020104020203" pitchFamily="34" charset="77"/>
            <a:cs typeface="Apple Chancery" panose="03020702040506060504" pitchFamily="66" charset="-79"/>
          </a:endParaRPr>
        </a:p>
      </xdr:txBody>
    </xdr:sp>
    <xdr:clientData/>
  </xdr:twoCellAnchor>
  <xdr:twoCellAnchor>
    <xdr:from>
      <xdr:col>3</xdr:col>
      <xdr:colOff>247269</xdr:colOff>
      <xdr:row>0</xdr:row>
      <xdr:rowOff>635063</xdr:rowOff>
    </xdr:from>
    <xdr:to>
      <xdr:col>4</xdr:col>
      <xdr:colOff>118238</xdr:colOff>
      <xdr:row>8</xdr:row>
      <xdr:rowOff>192389</xdr:rowOff>
    </xdr:to>
    <xdr:pic>
      <xdr:nvPicPr>
        <xdr:cNvPr id="12" name="Picture 11" descr="Image result for sticky note">
          <a:extLst>
            <a:ext uri="{FF2B5EF4-FFF2-40B4-BE49-F238E27FC236}">
              <a16:creationId xmlns:a16="http://schemas.microsoft.com/office/drawing/2014/main" id="{0C9991D4-76F5-4C45-9173-21823D0CC8A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1014478">
          <a:off x="2931202" y="635063"/>
          <a:ext cx="2410969" cy="1860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451819</xdr:colOff>
      <xdr:row>2</xdr:row>
      <xdr:rowOff>28617</xdr:rowOff>
    </xdr:from>
    <xdr:to>
      <xdr:col>4</xdr:col>
      <xdr:colOff>37280</xdr:colOff>
      <xdr:row>7</xdr:row>
      <xdr:rowOff>149991</xdr:rowOff>
    </xdr:to>
    <xdr:sp macro="" textlink="">
      <xdr:nvSpPr>
        <xdr:cNvPr id="13" name="TextBox 25">
          <a:extLst>
            <a:ext uri="{FF2B5EF4-FFF2-40B4-BE49-F238E27FC236}">
              <a16:creationId xmlns:a16="http://schemas.microsoft.com/office/drawing/2014/main" id="{8314FCC6-F92A-4E49-AB16-A9426391D67B}"/>
            </a:ext>
          </a:extLst>
        </xdr:cNvPr>
        <xdr:cNvSpPr txBox="1"/>
      </xdr:nvSpPr>
      <xdr:spPr>
        <a:xfrm rot="421231" flipH="1">
          <a:off x="3135752" y="824484"/>
          <a:ext cx="2125461" cy="147604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1050" b="0" i="0">
              <a:latin typeface="Gill Sans MT" panose="020B0502020104020203" pitchFamily="34" charset="77"/>
              <a:cs typeface="+mn-cs"/>
            </a:rPr>
            <a:t>H</a:t>
          </a:r>
          <a:r>
            <a:rPr lang="en-GB" sz="1050" b="0" baseline="0">
              <a:latin typeface="Gill Sans MT" panose="020B0502020104020203" pitchFamily="34" charset="77"/>
              <a:cs typeface="Apple Chancery" panose="03020702040506060504" pitchFamily="66" charset="-79"/>
            </a:rPr>
            <a:t>eight, weight and age are pulled through from the "BMR Calculator" tab. You just need to add your chosen BMR, select an appropriate PAL (use the "Physical Activity Level Table' tab as a guide) &amp; enter the exercise for the week below!</a:t>
          </a:r>
          <a:endParaRPr lang="en-GB" sz="2400" b="1">
            <a:latin typeface="Comic Sans MS" panose="030F0902030302020204" pitchFamily="66" charset="0"/>
            <a:cs typeface="Apple Chancery" panose="03020702040506060504" pitchFamily="66" charset="-79"/>
          </a:endParaRPr>
        </a:p>
      </xdr:txBody>
    </xdr:sp>
    <xdr:clientData/>
  </xdr:twoCellAnchor>
  <xdr:twoCellAnchor editAs="oneCell">
    <xdr:from>
      <xdr:col>0</xdr:col>
      <xdr:colOff>0</xdr:colOff>
      <xdr:row>0</xdr:row>
      <xdr:rowOff>0</xdr:rowOff>
    </xdr:from>
    <xdr:to>
      <xdr:col>2</xdr:col>
      <xdr:colOff>222249</xdr:colOff>
      <xdr:row>1</xdr:row>
      <xdr:rowOff>113061</xdr:rowOff>
    </xdr:to>
    <xdr:pic>
      <xdr:nvPicPr>
        <xdr:cNvPr id="11" name="Picture 10">
          <a:extLst>
            <a:ext uri="{FF2B5EF4-FFF2-40B4-BE49-F238E27FC236}">
              <a16:creationId xmlns:a16="http://schemas.microsoft.com/office/drawing/2014/main" id="{4F57A02E-D137-854B-A175-46DE1E91DBA8}"/>
            </a:ext>
          </a:extLst>
        </xdr:cNvPr>
        <xdr:cNvPicPr>
          <a:picLocks noChangeAspect="1"/>
        </xdr:cNvPicPr>
      </xdr:nvPicPr>
      <xdr:blipFill>
        <a:blip xmlns:r="http://schemas.openxmlformats.org/officeDocument/2006/relationships" r:embed="rId1"/>
        <a:stretch>
          <a:fillRect/>
        </a:stretch>
      </xdr:blipFill>
      <xdr:spPr>
        <a:xfrm>
          <a:off x="0" y="0"/>
          <a:ext cx="1735666" cy="790394"/>
        </a:xfrm>
        <a:prstGeom prst="rect">
          <a:avLst/>
        </a:prstGeom>
      </xdr:spPr>
    </xdr:pic>
    <xdr:clientData/>
  </xdr:twoCellAnchor>
  <xdr:twoCellAnchor editAs="oneCell">
    <xdr:from>
      <xdr:col>2</xdr:col>
      <xdr:colOff>1055836</xdr:colOff>
      <xdr:row>5</xdr:row>
      <xdr:rowOff>4297</xdr:rowOff>
    </xdr:from>
    <xdr:to>
      <xdr:col>3</xdr:col>
      <xdr:colOff>569786</xdr:colOff>
      <xdr:row>7</xdr:row>
      <xdr:rowOff>127222</xdr:rowOff>
    </xdr:to>
    <xdr:pic>
      <xdr:nvPicPr>
        <xdr:cNvPr id="17" name="Graphic 16" descr="Arrow Anti-clockwise curve">
          <a:extLst>
            <a:ext uri="{FF2B5EF4-FFF2-40B4-BE49-F238E27FC236}">
              <a16:creationId xmlns:a16="http://schemas.microsoft.com/office/drawing/2014/main" id="{15A480C9-A1FD-1945-82BE-A5F647CE119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5652356" flipH="1" flipV="1">
          <a:off x="2582265" y="1578785"/>
          <a:ext cx="652092" cy="678116"/>
        </a:xfrm>
        <a:prstGeom prst="rect">
          <a:avLst/>
        </a:prstGeom>
        <a:effectLst>
          <a:outerShdw blurRad="50800" dist="1397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pubmed.ncbi.nlm.nih.gov/3361959/" TargetMode="External"/><Relationship Id="rId13" Type="http://schemas.openxmlformats.org/officeDocument/2006/relationships/hyperlink" Target="https://pubmed.ncbi.nlm.nih.gov/27581329/" TargetMode="External"/><Relationship Id="rId3" Type="http://schemas.openxmlformats.org/officeDocument/2006/relationships/hyperlink" Target="https://pubmed.ncbi.nlm.nih.gov/7435418/" TargetMode="External"/><Relationship Id="rId7" Type="http://schemas.openxmlformats.org/officeDocument/2006/relationships/hyperlink" Target="https://pubmed.ncbi.nlm.nih.gov/7691593/" TargetMode="External"/><Relationship Id="rId12" Type="http://schemas.openxmlformats.org/officeDocument/2006/relationships/hyperlink" Target="https://pubmed.ncbi.nlm.nih.gov/23318720/" TargetMode="External"/><Relationship Id="rId2" Type="http://schemas.openxmlformats.org/officeDocument/2006/relationships/hyperlink" Target="https://www.ncbi.nlm.nih.gov/pmc/articles/PMC1091498/" TargetMode="External"/><Relationship Id="rId1" Type="http://schemas.openxmlformats.org/officeDocument/2006/relationships/hyperlink" Target="https://pubmed.ncbi.nlm.nih.gov/2305711/" TargetMode="External"/><Relationship Id="rId6" Type="http://schemas.openxmlformats.org/officeDocument/2006/relationships/hyperlink" Target="https://pubmed.ncbi.nlm.nih.gov/8365380/" TargetMode="External"/><Relationship Id="rId11" Type="http://schemas.openxmlformats.org/officeDocument/2006/relationships/hyperlink" Target="https://pubmed.ncbi.nlm.nih.gov/12449285/" TargetMode="External"/><Relationship Id="rId5" Type="http://schemas.openxmlformats.org/officeDocument/2006/relationships/hyperlink" Target="https://pubmed.ncbi.nlm.nih.gov/3937340/" TargetMode="External"/><Relationship Id="rId15" Type="http://schemas.openxmlformats.org/officeDocument/2006/relationships/drawing" Target="../drawings/drawing4.xml"/><Relationship Id="rId10" Type="http://schemas.openxmlformats.org/officeDocument/2006/relationships/hyperlink" Target="https://pubmed.ncbi.nlm.nih.gov/3900006/" TargetMode="External"/><Relationship Id="rId4" Type="http://schemas.openxmlformats.org/officeDocument/2006/relationships/hyperlink" Target="https://pubmed.ncbi.nlm.nih.gov/1957828/" TargetMode="External"/><Relationship Id="rId9" Type="http://schemas.openxmlformats.org/officeDocument/2006/relationships/hyperlink" Target="https://pubmed.ncbi.nlm.nih.gov/7594142/" TargetMode="External"/><Relationship Id="rId14" Type="http://schemas.openxmlformats.org/officeDocument/2006/relationships/hyperlink" Target="https://pubmed.ncbi.nlm.nih.gov/674185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5D2B2-5B07-A24B-A89A-94A0D17310B9}">
  <dimension ref="A1:BC13"/>
  <sheetViews>
    <sheetView zoomScale="60" zoomScaleNormal="60" workbookViewId="0">
      <selection activeCell="B2" sqref="B2:I3"/>
    </sheetView>
  </sheetViews>
  <sheetFormatPr baseColWidth="10" defaultColWidth="0" defaultRowHeight="15" zeroHeight="1" x14ac:dyDescent="0.2"/>
  <cols>
    <col min="1" max="1" width="27" customWidth="1"/>
    <col min="2" max="7" width="35.83203125" customWidth="1"/>
    <col min="8" max="8" width="32.83203125" customWidth="1"/>
    <col min="9" max="9" width="46.1640625" customWidth="1"/>
    <col min="10" max="10" width="38.6640625" customWidth="1"/>
    <col min="11" max="12" width="10.83203125" hidden="1" customWidth="1"/>
    <col min="13" max="55" width="0" hidden="1" customWidth="1"/>
    <col min="56" max="16384" width="10.83203125" hidden="1"/>
  </cols>
  <sheetData>
    <row r="1" spans="1:55" s="2" customFormat="1" ht="180" customHeight="1" x14ac:dyDescent="0.2">
      <c r="A1" s="130" t="s">
        <v>300</v>
      </c>
      <c r="B1" s="131"/>
      <c r="C1" s="131"/>
      <c r="D1" s="131"/>
      <c r="E1" s="131"/>
      <c r="F1" s="131"/>
      <c r="G1" s="131"/>
      <c r="H1" s="131"/>
      <c r="I1" s="131"/>
      <c r="J1" s="131"/>
      <c r="K1" s="4"/>
      <c r="L1" s="5"/>
      <c r="M1" s="5"/>
      <c r="N1" s="5"/>
      <c r="O1" s="5"/>
      <c r="P1" s="5"/>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row>
    <row r="2" spans="1:55" ht="200" customHeight="1" x14ac:dyDescent="0.2">
      <c r="A2" s="8"/>
      <c r="B2" s="165" t="s">
        <v>293</v>
      </c>
      <c r="C2" s="165"/>
      <c r="D2" s="165"/>
      <c r="E2" s="165"/>
      <c r="F2" s="165"/>
      <c r="G2" s="165"/>
      <c r="H2" s="165"/>
      <c r="I2" s="165"/>
      <c r="J2" s="9"/>
    </row>
    <row r="3" spans="1:55" ht="231" customHeight="1" x14ac:dyDescent="0.2">
      <c r="A3" s="8"/>
      <c r="B3" s="165"/>
      <c r="C3" s="165"/>
      <c r="D3" s="165"/>
      <c r="E3" s="165"/>
      <c r="F3" s="165"/>
      <c r="G3" s="165"/>
      <c r="H3" s="165"/>
      <c r="I3" s="165"/>
      <c r="J3" s="8"/>
    </row>
    <row r="4" spans="1:55" ht="26" customHeight="1" thickBot="1" x14ac:dyDescent="0.25">
      <c r="A4" s="22"/>
      <c r="B4" s="22"/>
      <c r="C4" s="168"/>
      <c r="D4" s="168"/>
      <c r="E4" s="168"/>
      <c r="F4" s="168"/>
      <c r="G4" s="168"/>
      <c r="H4" s="168"/>
      <c r="I4" s="22"/>
      <c r="J4" s="22"/>
    </row>
    <row r="5" spans="1:55" ht="200" customHeight="1" x14ac:dyDescent="0.2">
      <c r="A5" s="167" t="s">
        <v>161</v>
      </c>
      <c r="B5" s="167"/>
      <c r="C5" s="166" t="s">
        <v>217</v>
      </c>
      <c r="D5" s="166"/>
      <c r="E5" s="14"/>
      <c r="F5" s="166" t="s">
        <v>174</v>
      </c>
      <c r="G5" s="166"/>
      <c r="H5" s="15"/>
      <c r="I5" s="166" t="s">
        <v>213</v>
      </c>
      <c r="J5" s="166"/>
    </row>
    <row r="6" spans="1:55" ht="200" customHeight="1" x14ac:dyDescent="0.2">
      <c r="A6" s="167"/>
      <c r="B6" s="167"/>
      <c r="C6" s="15"/>
      <c r="D6" s="15"/>
      <c r="E6" s="15"/>
      <c r="G6" s="14"/>
      <c r="H6" s="15"/>
      <c r="I6" s="8"/>
      <c r="J6" s="8"/>
    </row>
    <row r="7" spans="1:55" ht="200" customHeight="1" x14ac:dyDescent="0.2">
      <c r="A7" s="167"/>
      <c r="B7" s="167"/>
      <c r="C7" s="14"/>
      <c r="D7" s="14"/>
      <c r="E7" s="15"/>
      <c r="F7" s="8"/>
      <c r="G7" s="8"/>
      <c r="H7" s="17"/>
      <c r="I7" s="14"/>
      <c r="J7" s="14"/>
    </row>
    <row r="8" spans="1:55" ht="377" hidden="1" customHeight="1" x14ac:dyDescent="0.2">
      <c r="D8" s="6"/>
      <c r="E8" s="6"/>
      <c r="F8" s="6"/>
      <c r="G8" s="7"/>
      <c r="H8" s="6"/>
    </row>
    <row r="9" spans="1:55" ht="33" hidden="1" customHeight="1" x14ac:dyDescent="0.2"/>
    <row r="10" spans="1:55" ht="34" hidden="1" customHeight="1" x14ac:dyDescent="0.2"/>
    <row r="11" spans="1:55" ht="33" hidden="1" customHeight="1" x14ac:dyDescent="0.2"/>
    <row r="12" spans="1:55" ht="38" hidden="1" customHeight="1" x14ac:dyDescent="0.2"/>
    <row r="13" spans="1:55" ht="46" hidden="1" customHeight="1" x14ac:dyDescent="0.2"/>
  </sheetData>
  <sheetProtection algorithmName="SHA-512" hashValue="JcHVuD27iNKtcqN17wyxVlrHxhEsVJ0eftkVZwmy3zHsTpjv0bX1mJw4W5rnbol1AamqrgKDdS3HwSZC18s0VQ==" saltValue="DrtG5AndCmadXM1iqh13ZA==" spinCount="100000" sheet="1" objects="1" scenarios="1" selectLockedCells="1"/>
  <mergeCells count="9">
    <mergeCell ref="A1:J1"/>
    <mergeCell ref="B2:I3"/>
    <mergeCell ref="I5:J5"/>
    <mergeCell ref="A5:B7"/>
    <mergeCell ref="F5:G5"/>
    <mergeCell ref="C5:D5"/>
    <mergeCell ref="C4:D4"/>
    <mergeCell ref="E4:F4"/>
    <mergeCell ref="G4:H4"/>
  </mergeCells>
  <pageMargins left="0.7" right="0.7" top="0.75" bottom="0.75" header="0.3" footer="0.3"/>
  <pageSetup paperSize="9"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C8726-11CD-AE4F-BA66-8BB5F8E801C1}">
  <dimension ref="A1:BC33"/>
  <sheetViews>
    <sheetView tabSelected="1" zoomScale="65" zoomScaleNormal="65" workbookViewId="0">
      <selection activeCell="D4" sqref="D4"/>
    </sheetView>
  </sheetViews>
  <sheetFormatPr baseColWidth="10" defaultColWidth="0" defaultRowHeight="15" zeroHeight="1" x14ac:dyDescent="0.2"/>
  <cols>
    <col min="1" max="1" width="9.1640625" style="39" customWidth="1"/>
    <col min="2" max="2" width="32" style="39" customWidth="1"/>
    <col min="3" max="3" width="31.83203125" style="39" customWidth="1"/>
    <col min="4" max="4" width="53.83203125" style="39" customWidth="1"/>
    <col min="5" max="5" width="18" style="39" customWidth="1"/>
    <col min="6" max="6" width="11.83203125" style="39" customWidth="1"/>
    <col min="7" max="7" width="35.83203125" style="39" customWidth="1"/>
    <col min="8" max="8" width="23.83203125" style="39" customWidth="1"/>
    <col min="9" max="9" width="34.1640625" style="39" customWidth="1"/>
    <col min="10" max="10" width="24.6640625" style="39" customWidth="1"/>
    <col min="11" max="18" width="10.83203125" style="39" customWidth="1"/>
    <col min="19" max="19" width="7" style="39" customWidth="1"/>
    <col min="20" max="16384" width="10.83203125" style="39" hidden="1"/>
  </cols>
  <sheetData>
    <row r="1" spans="1:55" s="1" customFormat="1" ht="180" customHeight="1" x14ac:dyDescent="0.2">
      <c r="A1" s="131" t="s">
        <v>160</v>
      </c>
      <c r="B1" s="131"/>
      <c r="C1" s="131"/>
      <c r="D1" s="131"/>
      <c r="E1" s="131"/>
      <c r="F1" s="131"/>
      <c r="G1" s="131"/>
      <c r="H1" s="131"/>
      <c r="I1" s="131"/>
      <c r="J1" s="131"/>
      <c r="K1" s="131"/>
      <c r="L1" s="131"/>
      <c r="M1" s="131"/>
      <c r="N1" s="131"/>
      <c r="O1" s="131"/>
      <c r="P1" s="131"/>
      <c r="Q1" s="131"/>
      <c r="R1" s="131"/>
      <c r="S1" s="131"/>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row>
    <row r="2" spans="1:55" ht="43" customHeight="1" thickBot="1" x14ac:dyDescent="0.25">
      <c r="A2" s="40"/>
      <c r="B2" s="105"/>
      <c r="C2" s="18"/>
      <c r="D2" s="18"/>
      <c r="E2" s="18"/>
      <c r="F2" s="18"/>
      <c r="G2" s="105"/>
      <c r="H2" s="18"/>
      <c r="I2" s="105"/>
      <c r="J2" s="19"/>
      <c r="K2" s="38"/>
      <c r="L2" s="38"/>
      <c r="M2" s="38"/>
      <c r="N2" s="38"/>
      <c r="O2" s="38"/>
      <c r="P2" s="38"/>
      <c r="Q2" s="38"/>
      <c r="R2" s="38"/>
      <c r="S2" s="38"/>
    </row>
    <row r="3" spans="1:55" ht="65" customHeight="1" thickBot="1" x14ac:dyDescent="0.25">
      <c r="A3" s="40"/>
      <c r="B3" s="191" t="s">
        <v>173</v>
      </c>
      <c r="C3" s="192"/>
      <c r="D3" s="193"/>
      <c r="E3" s="100"/>
      <c r="F3" s="18"/>
      <c r="G3" s="38"/>
      <c r="H3" s="18"/>
      <c r="I3" s="38"/>
      <c r="J3" s="38"/>
      <c r="K3" s="38"/>
      <c r="L3" s="38"/>
      <c r="M3" s="38"/>
      <c r="N3" s="38"/>
      <c r="O3" s="38"/>
      <c r="P3" s="38"/>
      <c r="Q3" s="38"/>
      <c r="R3" s="38"/>
      <c r="S3" s="38"/>
    </row>
    <row r="4" spans="1:55" ht="65" customHeight="1" thickBot="1" x14ac:dyDescent="0.25">
      <c r="A4" s="40"/>
      <c r="B4" s="178" t="s">
        <v>6</v>
      </c>
      <c r="C4" s="174"/>
      <c r="D4" s="110"/>
      <c r="E4" s="101"/>
      <c r="F4" s="19"/>
      <c r="G4" s="8"/>
      <c r="H4" s="8"/>
      <c r="I4" s="8"/>
      <c r="J4" s="8"/>
      <c r="K4" s="38"/>
      <c r="L4" s="44"/>
      <c r="M4" s="38"/>
      <c r="N4" s="38"/>
      <c r="O4" s="38"/>
      <c r="P4" s="38"/>
      <c r="Q4" s="38"/>
      <c r="R4" s="38"/>
      <c r="S4" s="38"/>
    </row>
    <row r="5" spans="1:55" ht="65" customHeight="1" thickBot="1" x14ac:dyDescent="0.25">
      <c r="A5" s="40"/>
      <c r="B5" s="178" t="s">
        <v>7</v>
      </c>
      <c r="C5" s="174"/>
      <c r="D5" s="110"/>
      <c r="E5" s="101"/>
      <c r="F5" s="19"/>
      <c r="G5" s="8"/>
      <c r="H5" s="8"/>
      <c r="I5" s="8"/>
      <c r="J5" s="8"/>
      <c r="K5" s="188"/>
      <c r="L5" s="38"/>
      <c r="M5" s="38"/>
      <c r="N5" s="38"/>
      <c r="O5" s="38"/>
      <c r="P5" s="38"/>
      <c r="Q5" s="38"/>
      <c r="R5" s="38"/>
      <c r="S5" s="38"/>
    </row>
    <row r="6" spans="1:55" ht="65" customHeight="1" thickBot="1" x14ac:dyDescent="0.25">
      <c r="A6" s="21"/>
      <c r="B6" s="178" t="s">
        <v>16</v>
      </c>
      <c r="C6" s="174"/>
      <c r="D6" s="110"/>
      <c r="E6" s="194" t="s">
        <v>190</v>
      </c>
      <c r="F6" s="195"/>
      <c r="G6" s="195"/>
      <c r="H6" s="195"/>
      <c r="I6" s="196"/>
      <c r="J6" s="41"/>
      <c r="K6" s="188"/>
      <c r="L6" s="38"/>
      <c r="M6" s="38"/>
      <c r="N6" s="38"/>
      <c r="O6" s="38"/>
      <c r="P6" s="38"/>
      <c r="Q6" s="38"/>
      <c r="R6" s="38"/>
      <c r="S6" s="38"/>
    </row>
    <row r="7" spans="1:55" ht="65" customHeight="1" thickBot="1" x14ac:dyDescent="0.25">
      <c r="A7" s="21"/>
      <c r="B7" s="178" t="s">
        <v>172</v>
      </c>
      <c r="C7" s="174"/>
      <c r="D7" s="110"/>
      <c r="E7" s="197" t="s">
        <v>192</v>
      </c>
      <c r="F7" s="197"/>
      <c r="G7" s="197"/>
      <c r="H7" s="197"/>
      <c r="I7" s="198"/>
      <c r="J7" s="42"/>
      <c r="K7" s="188"/>
      <c r="L7" s="38"/>
      <c r="M7" s="38"/>
      <c r="N7" s="38"/>
      <c r="O7" s="38"/>
      <c r="P7" s="38"/>
      <c r="Q7" s="38"/>
      <c r="R7" s="38"/>
      <c r="S7" s="38"/>
    </row>
    <row r="8" spans="1:55" ht="65" customHeight="1" thickBot="1" x14ac:dyDescent="0.25">
      <c r="A8" s="21"/>
      <c r="B8" s="178" t="s">
        <v>124</v>
      </c>
      <c r="C8" s="174"/>
      <c r="D8" s="107" t="e">
        <f>D5/(D4/100)^2</f>
        <v>#DIV/0!</v>
      </c>
      <c r="E8" s="106"/>
      <c r="F8" s="102"/>
      <c r="G8" s="103"/>
      <c r="H8" s="104"/>
      <c r="I8" s="102"/>
      <c r="J8" s="38"/>
      <c r="K8" s="38"/>
      <c r="L8" s="38"/>
      <c r="M8" s="38"/>
      <c r="N8" s="38"/>
      <c r="O8" s="38"/>
      <c r="P8" s="38"/>
      <c r="Q8" s="38"/>
      <c r="R8" s="38"/>
      <c r="S8" s="38"/>
    </row>
    <row r="9" spans="1:55" ht="65" customHeight="1" thickBot="1" x14ac:dyDescent="0.25">
      <c r="A9" s="40"/>
      <c r="B9" s="179" t="s">
        <v>193</v>
      </c>
      <c r="C9" s="180"/>
      <c r="D9" s="111">
        <v>1</v>
      </c>
      <c r="E9" s="101"/>
      <c r="F9" s="19"/>
      <c r="G9" s="38"/>
      <c r="H9" s="43"/>
      <c r="I9" s="51" t="s">
        <v>184</v>
      </c>
      <c r="J9" s="52">
        <f>IF(D9=1,(D5*24), D5*22)</f>
        <v>0</v>
      </c>
      <c r="K9" s="38"/>
      <c r="L9" s="38"/>
      <c r="M9" s="38"/>
      <c r="N9" s="37"/>
      <c r="O9" s="38"/>
      <c r="P9" s="38"/>
      <c r="Q9" s="38"/>
      <c r="R9" s="38"/>
      <c r="S9" s="38"/>
    </row>
    <row r="10" spans="1:55" ht="65" customHeight="1" thickBot="1" x14ac:dyDescent="0.25">
      <c r="A10" s="40"/>
      <c r="B10" s="38"/>
      <c r="C10" s="38"/>
      <c r="D10" s="38"/>
      <c r="E10" s="38"/>
      <c r="F10" s="38"/>
      <c r="G10" s="38"/>
      <c r="H10" s="38"/>
      <c r="I10" s="38"/>
      <c r="J10" s="38"/>
      <c r="K10" s="38"/>
      <c r="L10" s="38"/>
      <c r="M10" s="38"/>
      <c r="N10" s="38"/>
      <c r="O10" s="38"/>
      <c r="P10" s="38"/>
      <c r="Q10" s="38"/>
      <c r="R10" s="38"/>
      <c r="S10" s="38"/>
    </row>
    <row r="11" spans="1:55" ht="65" customHeight="1" thickBot="1" x14ac:dyDescent="0.25">
      <c r="A11" s="40"/>
      <c r="B11" s="182" t="s">
        <v>128</v>
      </c>
      <c r="C11" s="182"/>
      <c r="D11" s="182"/>
      <c r="E11" s="182"/>
      <c r="F11" s="38"/>
      <c r="G11" s="182" t="s">
        <v>169</v>
      </c>
      <c r="H11" s="182"/>
      <c r="I11" s="182"/>
      <c r="J11" s="182"/>
      <c r="K11" s="38"/>
      <c r="L11" s="38"/>
      <c r="M11" s="38"/>
      <c r="N11" s="38"/>
      <c r="O11" s="38"/>
      <c r="P11" s="38"/>
      <c r="Q11" s="38"/>
      <c r="R11" s="38"/>
      <c r="S11" s="38"/>
    </row>
    <row r="12" spans="1:55" ht="65" customHeight="1" thickBot="1" x14ac:dyDescent="0.25">
      <c r="A12" s="40"/>
      <c r="B12" s="183" t="s">
        <v>15</v>
      </c>
      <c r="C12" s="183"/>
      <c r="D12" s="181">
        <f>IF(D9=1,66.47+(13.75*D5)+(5.003*D4)-(6.755*D6),655.1+(9.563*D5)+(1.85*D4)-(4.676*D6))</f>
        <v>66.47</v>
      </c>
      <c r="E12" s="181"/>
      <c r="F12" s="38"/>
      <c r="G12" s="174" t="s">
        <v>154</v>
      </c>
      <c r="H12" s="174"/>
      <c r="I12" s="189">
        <f>IF(D9=1,19.59*D5+1.303*D4+414.9,16.252*D5+1.618*D4+371.2)</f>
        <v>414.9</v>
      </c>
      <c r="J12" s="189"/>
      <c r="K12" s="38"/>
      <c r="L12" s="38"/>
      <c r="M12" s="38"/>
      <c r="N12" s="38"/>
      <c r="O12" s="38"/>
      <c r="P12" s="38"/>
      <c r="Q12" s="38"/>
      <c r="R12" s="38"/>
      <c r="S12" s="38"/>
    </row>
    <row r="13" spans="1:55" ht="65" customHeight="1" thickBot="1" x14ac:dyDescent="0.25">
      <c r="A13" s="40"/>
      <c r="B13" s="169" t="s">
        <v>312</v>
      </c>
      <c r="C13" s="170"/>
      <c r="D13" s="171">
        <f>IF(D9=1,88.362+(13.397*D5)+(4.799*D4)-(5.677*D6),447.593+(9.247*D5)+(3.098*D4)-(4.33*D6))</f>
        <v>88.361999999999995</v>
      </c>
      <c r="E13" s="172"/>
      <c r="F13" s="38"/>
      <c r="G13" s="174" t="s">
        <v>155</v>
      </c>
      <c r="H13" s="174"/>
      <c r="I13" s="190">
        <f>IF(D9=1,495+22.7*D5,22.5*D5+499)</f>
        <v>495</v>
      </c>
      <c r="J13" s="190"/>
      <c r="K13" s="38"/>
      <c r="L13" s="38"/>
      <c r="M13" s="38"/>
      <c r="N13" s="38"/>
      <c r="O13" s="38"/>
      <c r="P13" s="38"/>
      <c r="Q13" s="38"/>
      <c r="R13" s="38"/>
      <c r="S13" s="38"/>
    </row>
    <row r="14" spans="1:55" ht="65" customHeight="1" thickBot="1" x14ac:dyDescent="0.25">
      <c r="A14" s="40"/>
      <c r="B14" s="175" t="s">
        <v>17</v>
      </c>
      <c r="C14" s="176"/>
      <c r="D14" s="184">
        <f>IF(D9=1,(10*D5)+(6.25*D4)-(5*D6)+5,(10*D5)+(6.25*D4)-(5*D6)-161)</f>
        <v>5</v>
      </c>
      <c r="E14" s="185"/>
      <c r="F14" s="38"/>
      <c r="G14" s="173" t="s">
        <v>156</v>
      </c>
      <c r="H14" s="173"/>
      <c r="I14" s="190">
        <f>IF(D9=1,220+11.3*D5+5.82*D4-25.5*D6,84.7+11.1*D5+5.46*D4-24.8*D6)</f>
        <v>220</v>
      </c>
      <c r="J14" s="190"/>
      <c r="K14" s="38"/>
      <c r="L14" s="38"/>
      <c r="M14" s="38"/>
      <c r="N14" s="38"/>
      <c r="O14" s="38"/>
      <c r="P14" s="38"/>
      <c r="Q14" s="38"/>
      <c r="R14" s="38"/>
      <c r="S14" s="38"/>
    </row>
    <row r="15" spans="1:55" ht="65" customHeight="1" thickBot="1" x14ac:dyDescent="0.25">
      <c r="A15" s="40"/>
      <c r="B15" s="174" t="s">
        <v>123</v>
      </c>
      <c r="C15" s="174"/>
      <c r="D15" s="177">
        <f>IF(D9=1,293-3.8*D6+10.12*D5+4.564*D4,247-2.67*D6+8.6*D5+4.015*D4)</f>
        <v>293</v>
      </c>
      <c r="E15" s="177"/>
      <c r="F15" s="38"/>
      <c r="G15" s="174" t="s">
        <v>157</v>
      </c>
      <c r="H15" s="174"/>
      <c r="I15" s="190">
        <f>IF(D9=1,16.6*D5+0.77*D4+572,7.4*D5+4.82*D4+217)</f>
        <v>572</v>
      </c>
      <c r="J15" s="190"/>
      <c r="K15" s="38"/>
      <c r="L15" s="38"/>
      <c r="M15" s="38"/>
      <c r="N15" s="38"/>
      <c r="O15" s="38"/>
      <c r="P15" s="38"/>
      <c r="Q15" s="38"/>
      <c r="R15" s="38"/>
      <c r="S15" s="38"/>
    </row>
    <row r="16" spans="1:55" ht="65" customHeight="1" thickBot="1" x14ac:dyDescent="0.25">
      <c r="A16" s="40"/>
      <c r="B16" s="173" t="s">
        <v>152</v>
      </c>
      <c r="C16" s="173"/>
      <c r="D16" s="177">
        <f>IF(D9=1,522+10.4*D5+3.19*D4-3.1*D6,301+10.2*D5+3.09*D4-3.09*D6)</f>
        <v>522</v>
      </c>
      <c r="E16" s="177"/>
      <c r="F16" s="38"/>
      <c r="G16" s="174" t="s">
        <v>158</v>
      </c>
      <c r="H16" s="174"/>
      <c r="I16" s="190">
        <f>IF(D9=1,79-34.2*D6+7.3*D4+15.3*D5,322-26*D6+5.04*D4+11.6*D5)</f>
        <v>79</v>
      </c>
      <c r="J16" s="190"/>
      <c r="K16" s="38"/>
      <c r="L16" s="38"/>
      <c r="M16" s="38"/>
      <c r="N16" s="38"/>
      <c r="O16" s="38"/>
      <c r="P16" s="38"/>
      <c r="Q16" s="38"/>
      <c r="R16" s="38"/>
      <c r="S16" s="38"/>
    </row>
    <row r="17" spans="1:19" ht="65" customHeight="1" thickBot="1" x14ac:dyDescent="0.25">
      <c r="A17" s="40"/>
      <c r="B17" s="173" t="s">
        <v>153</v>
      </c>
      <c r="C17" s="173"/>
      <c r="D17" s="177">
        <f>IF(D9=1,1100+8.7*D5-0.342*D4-3.9*D6,883+8.7*D5-0.342*D4-3.9*D6)</f>
        <v>1100</v>
      </c>
      <c r="E17" s="177"/>
      <c r="F17" s="38"/>
      <c r="G17" s="38"/>
      <c r="H17" s="38"/>
      <c r="I17" s="38"/>
      <c r="J17" s="38"/>
      <c r="K17" s="38"/>
      <c r="L17" s="38"/>
      <c r="M17" s="38"/>
      <c r="N17" s="38"/>
      <c r="O17" s="38"/>
      <c r="P17" s="38"/>
      <c r="Q17" s="38"/>
      <c r="R17" s="38"/>
      <c r="S17" s="38"/>
    </row>
    <row r="18" spans="1:19" ht="65" customHeight="1" thickBot="1" x14ac:dyDescent="0.25">
      <c r="A18" s="40"/>
      <c r="B18" s="173" t="s">
        <v>129</v>
      </c>
      <c r="C18" s="173"/>
      <c r="D18" s="177">
        <f>IF(D9=1,((52.6*D5+2788)/4.184),((52.6*D5+1960)/4.184))</f>
        <v>666.3479923518164</v>
      </c>
      <c r="E18" s="177"/>
      <c r="F18" s="38"/>
      <c r="G18" s="182" t="s">
        <v>130</v>
      </c>
      <c r="H18" s="182"/>
      <c r="I18" s="182"/>
      <c r="J18" s="182"/>
      <c r="K18" s="38"/>
      <c r="L18" s="38"/>
      <c r="M18" s="38"/>
      <c r="N18" s="38"/>
      <c r="O18" s="38"/>
      <c r="P18" s="38"/>
      <c r="Q18" s="38"/>
      <c r="R18" s="38"/>
      <c r="S18" s="38"/>
    </row>
    <row r="19" spans="1:19" ht="65" customHeight="1" thickBot="1" x14ac:dyDescent="0.25">
      <c r="A19" s="40"/>
      <c r="B19" s="173" t="s">
        <v>121</v>
      </c>
      <c r="C19" s="173"/>
      <c r="D19" s="177">
        <f>IF(D9=1,((42.7*D5+3678)/4.184),((30*D5+3326)/4.184))</f>
        <v>879.06309751434026</v>
      </c>
      <c r="E19" s="177"/>
      <c r="F19" s="38"/>
      <c r="G19" s="174" t="s">
        <v>17</v>
      </c>
      <c r="H19" s="174"/>
      <c r="I19" s="187">
        <f>IF(D9=1,(10*D5)+(6.3*D4)-(5*D6)+5,(10*D5)+(6.3*D4)-(5*D6)-161)</f>
        <v>5</v>
      </c>
      <c r="J19" s="187"/>
      <c r="K19" s="38"/>
      <c r="L19" s="38"/>
      <c r="M19" s="38"/>
      <c r="N19" s="38"/>
      <c r="O19" s="38"/>
      <c r="P19" s="38"/>
      <c r="Q19" s="38"/>
      <c r="R19" s="38"/>
      <c r="S19" s="38"/>
    </row>
    <row r="20" spans="1:19" ht="65" customHeight="1" thickBot="1" x14ac:dyDescent="0.25">
      <c r="A20" s="40"/>
      <c r="B20" s="173" t="s">
        <v>122</v>
      </c>
      <c r="C20" s="173"/>
      <c r="D20" s="177">
        <f>IF(D9=1,((58.1*D5+17.4*D4-14.4*D6+227)/4.184),((58.1*D5+17.4*D4-14.4*D6-243)/4.184))</f>
        <v>54.254302103250474</v>
      </c>
      <c r="E20" s="177"/>
      <c r="F20" s="38"/>
      <c r="G20" s="174" t="s">
        <v>125</v>
      </c>
      <c r="H20" s="174"/>
      <c r="I20" s="208">
        <f>IF(D9=1,8.8*D5+11.28*D4-1071,9.2*D5+6.37*D4-302)</f>
        <v>-1071</v>
      </c>
      <c r="J20" s="208"/>
      <c r="K20" s="38"/>
      <c r="L20" s="38"/>
      <c r="M20" s="38"/>
      <c r="N20" s="38"/>
      <c r="O20" s="38"/>
      <c r="P20" s="38"/>
      <c r="Q20" s="38"/>
      <c r="R20" s="38"/>
      <c r="S20" s="38"/>
    </row>
    <row r="21" spans="1:19" ht="65" customHeight="1" thickBot="1" x14ac:dyDescent="0.25">
      <c r="A21" s="40"/>
      <c r="B21" s="173" t="s">
        <v>127</v>
      </c>
      <c r="C21" s="173"/>
      <c r="D21" s="177">
        <f>IF(D9=1,15.057*D5+658.2,14.818*D5+486.6)</f>
        <v>658.2</v>
      </c>
      <c r="E21" s="177"/>
      <c r="F21" s="38"/>
      <c r="G21" s="38"/>
      <c r="H21" s="38"/>
      <c r="I21" s="38"/>
      <c r="J21" s="38"/>
      <c r="K21" s="38"/>
      <c r="L21" s="38"/>
      <c r="M21" s="38"/>
      <c r="N21" s="38"/>
      <c r="O21" s="38"/>
      <c r="P21" s="38"/>
      <c r="Q21" s="38"/>
      <c r="R21" s="38"/>
      <c r="S21" s="38"/>
    </row>
    <row r="22" spans="1:19" ht="65" customHeight="1" thickBot="1" x14ac:dyDescent="0.25">
      <c r="A22" s="40"/>
      <c r="B22" s="173" t="s">
        <v>126</v>
      </c>
      <c r="C22" s="173"/>
      <c r="D22" s="177">
        <f>IF(D9=1,11.472*D5+873.1,8.126*D5+845.6)</f>
        <v>873.1</v>
      </c>
      <c r="E22" s="177"/>
      <c r="F22" s="38"/>
      <c r="G22" s="186" t="s">
        <v>194</v>
      </c>
      <c r="H22" s="186"/>
      <c r="I22" s="186"/>
      <c r="J22" s="186"/>
      <c r="K22" s="38"/>
      <c r="L22" s="38"/>
      <c r="M22" s="38"/>
      <c r="N22" s="38"/>
      <c r="O22" s="38"/>
      <c r="P22" s="38"/>
      <c r="Q22" s="38"/>
      <c r="R22" s="38"/>
      <c r="S22" s="38"/>
    </row>
    <row r="23" spans="1:19" ht="65" customHeight="1" thickBot="1" x14ac:dyDescent="0.25">
      <c r="A23" s="40"/>
      <c r="B23" s="174" t="s">
        <v>132</v>
      </c>
      <c r="C23" s="174"/>
      <c r="D23" s="177">
        <f>IF(D9=1,15.4*D5-0.27*D4+717,13.3*D5+3.34*D4+35)</f>
        <v>717</v>
      </c>
      <c r="E23" s="177"/>
      <c r="F23" s="38"/>
      <c r="G23" s="174" t="s">
        <v>170</v>
      </c>
      <c r="H23" s="174"/>
      <c r="I23" s="187">
        <f>500+(22*(D5-((D5/100)*D7)))</f>
        <v>500</v>
      </c>
      <c r="J23" s="187"/>
      <c r="K23" s="38"/>
      <c r="L23" s="38"/>
      <c r="M23" s="38"/>
      <c r="N23" s="38"/>
      <c r="O23" s="38"/>
      <c r="P23" s="38"/>
      <c r="Q23" s="38"/>
      <c r="R23" s="38"/>
      <c r="S23" s="38"/>
    </row>
    <row r="24" spans="1:19" ht="65" customHeight="1" thickBot="1" x14ac:dyDescent="0.25">
      <c r="A24" s="40"/>
      <c r="B24" s="174" t="s">
        <v>131</v>
      </c>
      <c r="C24" s="174"/>
      <c r="D24" s="177">
        <f>IF(D9=1,11.3*D5+0.16*D4+901,8.7*D5-0.25*D4+865)</f>
        <v>901</v>
      </c>
      <c r="E24" s="177"/>
      <c r="F24" s="38"/>
      <c r="G24" s="174" t="s">
        <v>171</v>
      </c>
      <c r="H24" s="174"/>
      <c r="I24" s="187">
        <f>370+(22*(D5-((D5/100)*D7)))</f>
        <v>370</v>
      </c>
      <c r="J24" s="187"/>
      <c r="K24" s="38"/>
      <c r="L24" s="38"/>
      <c r="M24" s="38"/>
      <c r="N24" s="38"/>
      <c r="O24" s="38"/>
      <c r="P24" s="38"/>
      <c r="Q24" s="38"/>
      <c r="R24" s="38"/>
      <c r="S24" s="38"/>
    </row>
    <row r="25" spans="1:19" ht="47" customHeight="1" thickBot="1" x14ac:dyDescent="0.25">
      <c r="A25" s="40"/>
      <c r="B25" s="174" t="s">
        <v>205</v>
      </c>
      <c r="C25" s="174"/>
      <c r="D25" s="177">
        <f>IF(D9=1,(((48.7*D5)+(14.1*D6)+3599)/4.184),((45.6*D5+2479.7)/4.184))</f>
        <v>860.1816443594646</v>
      </c>
      <c r="E25" s="177"/>
      <c r="F25" s="38"/>
      <c r="G25" s="38"/>
      <c r="H25" s="38"/>
      <c r="I25" s="38"/>
      <c r="J25" s="38"/>
      <c r="K25" s="38"/>
      <c r="L25" s="38"/>
      <c r="M25" s="38"/>
      <c r="N25" s="38"/>
      <c r="O25" s="38"/>
      <c r="P25" s="38"/>
      <c r="Q25" s="38"/>
      <c r="R25" s="38"/>
      <c r="S25" s="38"/>
    </row>
    <row r="26" spans="1:19" ht="80" customHeight="1" thickBot="1" x14ac:dyDescent="0.25">
      <c r="A26" s="38"/>
      <c r="B26" s="38"/>
      <c r="C26" s="38"/>
      <c r="D26" s="38"/>
      <c r="E26" s="38"/>
      <c r="F26" s="95"/>
      <c r="G26" s="95"/>
      <c r="H26" s="95"/>
      <c r="I26" s="95"/>
      <c r="J26" s="95"/>
      <c r="L26" s="38"/>
      <c r="M26" s="38"/>
      <c r="N26" s="38"/>
      <c r="O26" s="38"/>
      <c r="P26" s="38"/>
      <c r="Q26" s="38"/>
      <c r="R26" s="38"/>
      <c r="S26" s="38"/>
    </row>
    <row r="27" spans="1:19" ht="80" customHeight="1" x14ac:dyDescent="0.2">
      <c r="A27" s="38"/>
      <c r="B27" s="199" t="s">
        <v>294</v>
      </c>
      <c r="C27" s="200"/>
      <c r="D27" s="200"/>
      <c r="E27" s="200"/>
      <c r="F27" s="200"/>
      <c r="G27" s="200"/>
      <c r="H27" s="200"/>
      <c r="I27" s="200"/>
      <c r="J27" s="201"/>
      <c r="K27" s="38"/>
      <c r="L27" s="38"/>
      <c r="M27" s="38"/>
      <c r="N27" s="38"/>
      <c r="O27" s="38"/>
      <c r="P27" s="38"/>
      <c r="Q27" s="38"/>
      <c r="R27" s="38"/>
      <c r="S27" s="38"/>
    </row>
    <row r="28" spans="1:19" ht="80" customHeight="1" x14ac:dyDescent="0.2">
      <c r="A28" s="38"/>
      <c r="B28" s="202"/>
      <c r="C28" s="203"/>
      <c r="D28" s="203"/>
      <c r="E28" s="203"/>
      <c r="F28" s="203"/>
      <c r="G28" s="203"/>
      <c r="H28" s="203"/>
      <c r="I28" s="203"/>
      <c r="J28" s="204"/>
      <c r="K28" s="38"/>
      <c r="L28" s="38"/>
      <c r="M28" s="38"/>
      <c r="N28" s="38"/>
      <c r="O28" s="38"/>
      <c r="P28" s="38"/>
      <c r="Q28" s="38"/>
      <c r="R28" s="38"/>
      <c r="S28" s="38"/>
    </row>
    <row r="29" spans="1:19" ht="80" customHeight="1" x14ac:dyDescent="0.2">
      <c r="A29" s="38"/>
      <c r="B29" s="202"/>
      <c r="C29" s="203"/>
      <c r="D29" s="203"/>
      <c r="E29" s="203"/>
      <c r="F29" s="203"/>
      <c r="G29" s="203"/>
      <c r="H29" s="203"/>
      <c r="I29" s="203"/>
      <c r="J29" s="204"/>
      <c r="K29" s="38"/>
      <c r="L29" s="38"/>
      <c r="M29" s="38"/>
      <c r="N29" s="38"/>
      <c r="O29" s="38"/>
      <c r="P29" s="38"/>
      <c r="Q29" s="38"/>
      <c r="R29" s="38"/>
      <c r="S29" s="38"/>
    </row>
    <row r="30" spans="1:19" ht="87" customHeight="1" x14ac:dyDescent="0.2">
      <c r="A30" s="38"/>
      <c r="B30" s="202"/>
      <c r="C30" s="203"/>
      <c r="D30" s="203"/>
      <c r="E30" s="203"/>
      <c r="F30" s="203"/>
      <c r="G30" s="203"/>
      <c r="H30" s="203"/>
      <c r="I30" s="203"/>
      <c r="J30" s="204"/>
      <c r="K30" s="38"/>
      <c r="L30" s="38"/>
      <c r="M30" s="38"/>
      <c r="N30" s="38"/>
      <c r="O30" s="38"/>
      <c r="P30" s="38"/>
      <c r="Q30" s="38"/>
      <c r="R30" s="38"/>
      <c r="S30" s="38"/>
    </row>
    <row r="31" spans="1:19" ht="87" customHeight="1" thickBot="1" x14ac:dyDescent="0.25">
      <c r="A31" s="38"/>
      <c r="B31" s="205"/>
      <c r="C31" s="206"/>
      <c r="D31" s="206"/>
      <c r="E31" s="206"/>
      <c r="F31" s="206"/>
      <c r="G31" s="206"/>
      <c r="H31" s="206"/>
      <c r="I31" s="206"/>
      <c r="J31" s="207"/>
      <c r="K31" s="38"/>
      <c r="L31" s="38"/>
      <c r="M31" s="38"/>
      <c r="N31" s="38"/>
      <c r="O31" s="38"/>
      <c r="P31" s="38"/>
      <c r="Q31" s="38"/>
      <c r="R31" s="38"/>
      <c r="S31" s="38"/>
    </row>
    <row r="32" spans="1:19" ht="45" customHeight="1" x14ac:dyDescent="0.2">
      <c r="A32" s="38"/>
      <c r="B32" s="95"/>
      <c r="C32" s="95"/>
      <c r="D32" s="95"/>
      <c r="E32" s="95"/>
      <c r="F32" s="38"/>
      <c r="G32" s="38"/>
      <c r="H32" s="38"/>
      <c r="I32" s="38"/>
      <c r="J32" s="38"/>
      <c r="K32" s="38"/>
      <c r="L32" s="38"/>
      <c r="M32" s="38"/>
      <c r="N32" s="38"/>
      <c r="O32" s="38"/>
      <c r="P32" s="38"/>
      <c r="Q32" s="38"/>
      <c r="R32" s="38"/>
      <c r="S32" s="38"/>
    </row>
    <row r="33" spans="2:5" ht="20" hidden="1" customHeight="1" x14ac:dyDescent="0.2">
      <c r="B33" s="38"/>
      <c r="C33" s="38"/>
      <c r="D33" s="38"/>
      <c r="E33" s="38"/>
    </row>
  </sheetData>
  <sheetProtection algorithmName="SHA-512" hashValue="8NZnqZtL8LqLq/PGIS1tpZ6eIiCYaGdLYZI4K9MSYEhTIrd3Jn6USI+FwEhLx4Kw0bqacRS0q1ssCNOaHZLkng==" saltValue="mrdpFqUTG7No94ogMosnvA==" spinCount="100000" sheet="1" objects="1" scenarios="1" selectLockedCells="1"/>
  <mergeCells count="62">
    <mergeCell ref="B3:D3"/>
    <mergeCell ref="E6:I6"/>
    <mergeCell ref="E7:I7"/>
    <mergeCell ref="B27:J31"/>
    <mergeCell ref="I20:J20"/>
    <mergeCell ref="D20:E20"/>
    <mergeCell ref="B6:C6"/>
    <mergeCell ref="B7:C7"/>
    <mergeCell ref="G16:H16"/>
    <mergeCell ref="I16:J16"/>
    <mergeCell ref="G18:J18"/>
    <mergeCell ref="G19:H19"/>
    <mergeCell ref="G20:H20"/>
    <mergeCell ref="I19:J19"/>
    <mergeCell ref="D18:E18"/>
    <mergeCell ref="B17:C17"/>
    <mergeCell ref="B18:C18"/>
    <mergeCell ref="B19:C19"/>
    <mergeCell ref="B25:C25"/>
    <mergeCell ref="A1:S1"/>
    <mergeCell ref="G14:H14"/>
    <mergeCell ref="K5:K7"/>
    <mergeCell ref="G15:H15"/>
    <mergeCell ref="I12:J12"/>
    <mergeCell ref="I13:J13"/>
    <mergeCell ref="I14:J14"/>
    <mergeCell ref="I15:J15"/>
    <mergeCell ref="G11:J11"/>
    <mergeCell ref="B16:C16"/>
    <mergeCell ref="D16:E16"/>
    <mergeCell ref="G12:H12"/>
    <mergeCell ref="G13:H13"/>
    <mergeCell ref="D14:E14"/>
    <mergeCell ref="G22:J22"/>
    <mergeCell ref="D25:E25"/>
    <mergeCell ref="G23:H23"/>
    <mergeCell ref="G24:H24"/>
    <mergeCell ref="I23:J23"/>
    <mergeCell ref="I24:J24"/>
    <mergeCell ref="B4:C4"/>
    <mergeCell ref="B5:C5"/>
    <mergeCell ref="B9:C9"/>
    <mergeCell ref="D12:E12"/>
    <mergeCell ref="B8:C8"/>
    <mergeCell ref="B11:E11"/>
    <mergeCell ref="B12:C12"/>
    <mergeCell ref="B13:C13"/>
    <mergeCell ref="D13:E13"/>
    <mergeCell ref="B22:C22"/>
    <mergeCell ref="B23:C23"/>
    <mergeCell ref="B24:C24"/>
    <mergeCell ref="B14:C14"/>
    <mergeCell ref="B15:C15"/>
    <mergeCell ref="D17:E17"/>
    <mergeCell ref="D19:E19"/>
    <mergeCell ref="B20:C20"/>
    <mergeCell ref="B21:C21"/>
    <mergeCell ref="D21:E21"/>
    <mergeCell ref="D22:E22"/>
    <mergeCell ref="D23:E23"/>
    <mergeCell ref="D24:E24"/>
    <mergeCell ref="D15:E15"/>
  </mergeCells>
  <dataValidations count="1">
    <dataValidation type="list" allowBlank="1" showInputMessage="1" showErrorMessage="1" sqref="D9:E9" xr:uid="{3121BF83-0F52-5848-BD5A-3F5DE4CE34A5}">
      <formula1>"0, 1"</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F28D9-3686-A34B-BDC4-B54762788147}">
  <dimension ref="A1:BC14"/>
  <sheetViews>
    <sheetView zoomScale="60" zoomScaleNormal="60" workbookViewId="0">
      <selection activeCell="B6" sqref="B6:C9"/>
    </sheetView>
  </sheetViews>
  <sheetFormatPr baseColWidth="10" defaultColWidth="0" defaultRowHeight="15" customHeight="1" zeroHeight="1" x14ac:dyDescent="0.2"/>
  <cols>
    <col min="1" max="1" width="64.33203125" customWidth="1"/>
    <col min="2" max="2" width="20.83203125" customWidth="1"/>
    <col min="3" max="3" width="30.83203125" customWidth="1"/>
    <col min="4" max="4" width="40.83203125" customWidth="1"/>
    <col min="5" max="5" width="22.1640625" customWidth="1"/>
    <col min="6" max="6" width="20.83203125" customWidth="1"/>
    <col min="7" max="7" width="30.83203125" customWidth="1"/>
    <col min="8" max="8" width="46.1640625" customWidth="1"/>
    <col min="9" max="9" width="83.83203125" customWidth="1"/>
    <col min="10" max="10" width="36.5" hidden="1" customWidth="1"/>
    <col min="11" max="12" width="10.83203125" hidden="1" customWidth="1"/>
    <col min="13" max="55" width="0" hidden="1" customWidth="1"/>
    <col min="56" max="16384" width="10.83203125" hidden="1"/>
  </cols>
  <sheetData>
    <row r="1" spans="1:55" s="2" customFormat="1" ht="180" customHeight="1" x14ac:dyDescent="0.2">
      <c r="A1" s="130" t="s">
        <v>198</v>
      </c>
      <c r="B1" s="131"/>
      <c r="C1" s="131"/>
      <c r="D1" s="131"/>
      <c r="E1" s="131"/>
      <c r="F1" s="131"/>
      <c r="G1" s="131"/>
      <c r="H1" s="131"/>
      <c r="I1" s="131"/>
      <c r="J1" s="131"/>
      <c r="K1" s="4"/>
      <c r="L1" s="5"/>
      <c r="M1" s="5"/>
      <c r="N1" s="5"/>
      <c r="O1" s="5"/>
      <c r="P1" s="5"/>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row>
    <row r="2" spans="1:55" ht="64" customHeight="1" thickBot="1" x14ac:dyDescent="0.25">
      <c r="A2" s="8"/>
      <c r="B2" s="8"/>
      <c r="C2" s="8"/>
      <c r="D2" s="8"/>
      <c r="E2" s="8"/>
      <c r="F2" s="8"/>
      <c r="G2" s="8"/>
      <c r="H2" s="8"/>
      <c r="I2" s="8"/>
    </row>
    <row r="3" spans="1:55" ht="72" customHeight="1" thickTop="1" thickBot="1" x14ac:dyDescent="0.25">
      <c r="A3" s="8"/>
      <c r="B3" s="132" t="s">
        <v>162</v>
      </c>
      <c r="C3" s="133"/>
      <c r="D3" s="134"/>
      <c r="E3" s="10"/>
      <c r="F3" s="132" t="s">
        <v>163</v>
      </c>
      <c r="G3" s="133"/>
      <c r="H3" s="134"/>
      <c r="I3" s="20"/>
      <c r="J3" s="20"/>
      <c r="K3" s="20"/>
      <c r="L3" s="20"/>
    </row>
    <row r="4" spans="1:55" ht="112" customHeight="1" thickTop="1" x14ac:dyDescent="0.2">
      <c r="A4" s="16"/>
      <c r="B4" s="135" t="s">
        <v>302</v>
      </c>
      <c r="C4" s="136"/>
      <c r="D4" s="137"/>
      <c r="E4" s="10"/>
      <c r="F4" s="141" t="s">
        <v>219</v>
      </c>
      <c r="G4" s="142"/>
      <c r="H4" s="143"/>
      <c r="I4" s="20"/>
      <c r="J4" s="20"/>
      <c r="K4" s="20"/>
      <c r="L4" s="20"/>
    </row>
    <row r="5" spans="1:55" ht="86" customHeight="1" thickBot="1" x14ac:dyDescent="0.25">
      <c r="A5" s="16"/>
      <c r="B5" s="138"/>
      <c r="C5" s="139"/>
      <c r="D5" s="140"/>
      <c r="E5" s="10"/>
      <c r="F5" s="138"/>
      <c r="G5" s="139"/>
      <c r="H5" s="140"/>
      <c r="I5" s="20"/>
      <c r="J5" s="20"/>
      <c r="K5" s="20"/>
      <c r="L5" s="20"/>
    </row>
    <row r="6" spans="1:55" ht="122" customHeight="1" thickTop="1" x14ac:dyDescent="0.2">
      <c r="A6" s="16"/>
      <c r="B6" s="150"/>
      <c r="C6" s="151"/>
      <c r="D6" s="152" t="s">
        <v>164</v>
      </c>
      <c r="E6" s="10"/>
      <c r="F6" s="145"/>
      <c r="G6" s="146"/>
      <c r="H6" s="50" t="s">
        <v>165</v>
      </c>
      <c r="I6" s="20"/>
      <c r="J6" s="20"/>
      <c r="K6" s="20"/>
      <c r="L6" s="20"/>
    </row>
    <row r="7" spans="1:55" ht="57" customHeight="1" x14ac:dyDescent="0.2">
      <c r="A7" s="8"/>
      <c r="B7" s="150"/>
      <c r="C7" s="151"/>
      <c r="D7" s="152"/>
      <c r="E7" s="11"/>
      <c r="F7" s="145"/>
      <c r="G7" s="146"/>
      <c r="H7" s="144" t="s">
        <v>166</v>
      </c>
      <c r="I7" s="20"/>
      <c r="J7" s="20"/>
      <c r="K7" s="20"/>
      <c r="L7" s="20"/>
    </row>
    <row r="8" spans="1:55" ht="33" customHeight="1" x14ac:dyDescent="0.2">
      <c r="A8" s="8"/>
      <c r="B8" s="150"/>
      <c r="C8" s="151"/>
      <c r="D8" s="152"/>
      <c r="E8" s="23"/>
      <c r="F8" s="145"/>
      <c r="G8" s="146"/>
      <c r="H8" s="144"/>
      <c r="I8" s="20"/>
      <c r="J8" s="20"/>
      <c r="K8" s="20"/>
      <c r="L8" s="20"/>
    </row>
    <row r="9" spans="1:55" ht="34" customHeight="1" thickBot="1" x14ac:dyDescent="0.25">
      <c r="A9" s="8"/>
      <c r="B9" s="150"/>
      <c r="C9" s="151"/>
      <c r="D9" s="152"/>
      <c r="E9" s="23"/>
      <c r="F9" s="145"/>
      <c r="G9" s="146"/>
      <c r="H9" s="144"/>
      <c r="I9" s="20"/>
      <c r="J9" s="20"/>
      <c r="K9" s="20"/>
      <c r="L9" s="20"/>
    </row>
    <row r="10" spans="1:55" ht="33" customHeight="1" thickTop="1" x14ac:dyDescent="0.2">
      <c r="A10" s="8"/>
      <c r="B10" s="159">
        <f>CONVERT(B6,"lbm","kg")</f>
        <v>0</v>
      </c>
      <c r="C10" s="160"/>
      <c r="D10" s="147" t="s">
        <v>167</v>
      </c>
      <c r="E10" s="23"/>
      <c r="F10" s="153">
        <f>J11+J12</f>
        <v>0</v>
      </c>
      <c r="G10" s="154"/>
      <c r="H10" s="147" t="s">
        <v>168</v>
      </c>
      <c r="I10" s="20"/>
      <c r="J10" s="20"/>
      <c r="K10" s="20"/>
      <c r="L10" s="20"/>
    </row>
    <row r="11" spans="1:55" ht="38" customHeight="1" x14ac:dyDescent="0.2">
      <c r="A11" s="8"/>
      <c r="B11" s="161"/>
      <c r="C11" s="162"/>
      <c r="D11" s="148"/>
      <c r="E11" s="12"/>
      <c r="F11" s="155"/>
      <c r="G11" s="156"/>
      <c r="H11" s="148"/>
      <c r="I11" s="24"/>
      <c r="J11" s="12">
        <f>CONVERT(F6,"ft","m")</f>
        <v>0</v>
      </c>
      <c r="K11" s="12"/>
      <c r="L11" s="12"/>
    </row>
    <row r="12" spans="1:55" ht="46" customHeight="1" thickBot="1" x14ac:dyDescent="0.25">
      <c r="A12" s="8"/>
      <c r="B12" s="163"/>
      <c r="C12" s="164"/>
      <c r="D12" s="149"/>
      <c r="E12" s="13"/>
      <c r="F12" s="157"/>
      <c r="G12" s="158"/>
      <c r="H12" s="149"/>
      <c r="I12" s="24"/>
      <c r="J12" s="12">
        <f>CONVERT(F7,"in","m")</f>
        <v>0</v>
      </c>
      <c r="K12" s="12"/>
      <c r="L12" s="12"/>
    </row>
    <row r="13" spans="1:55" ht="16" thickTop="1" x14ac:dyDescent="0.2">
      <c r="A13" s="8"/>
      <c r="B13" s="8"/>
      <c r="C13" s="8"/>
      <c r="D13" s="8"/>
      <c r="E13" s="8"/>
      <c r="F13" s="8"/>
      <c r="G13" s="8"/>
      <c r="H13" s="8"/>
      <c r="I13" s="8"/>
      <c r="J13" s="8"/>
    </row>
    <row r="14" spans="1:55" ht="409" customHeight="1" x14ac:dyDescent="0.2">
      <c r="A14" s="8"/>
      <c r="B14" s="8"/>
      <c r="C14" s="8"/>
      <c r="D14" s="8"/>
      <c r="E14" s="8"/>
      <c r="F14" s="8"/>
      <c r="G14" s="8"/>
      <c r="H14" s="8"/>
      <c r="I14" s="8"/>
      <c r="J14" s="8"/>
    </row>
  </sheetData>
  <sheetProtection algorithmName="SHA-512" hashValue="+qDiU8UHxHO5ropuVMjmEFgT7T7sczTbGaiNRnNiIcXpFHqt76eTujRC9iU9rV4U2Q6mlyvi8Si+DwnFwdvt0A==" saltValue="bnxNCZfEq4BGiYq7K3AYOg==" spinCount="100000" sheet="1" objects="1" scenarios="1" selectLockedCells="1"/>
  <mergeCells count="14">
    <mergeCell ref="H7:H9"/>
    <mergeCell ref="F6:G6"/>
    <mergeCell ref="D10:D12"/>
    <mergeCell ref="H10:H12"/>
    <mergeCell ref="B6:C9"/>
    <mergeCell ref="D6:D9"/>
    <mergeCell ref="F10:G12"/>
    <mergeCell ref="B10:C12"/>
    <mergeCell ref="F7:G9"/>
    <mergeCell ref="A1:J1"/>
    <mergeCell ref="B3:D3"/>
    <mergeCell ref="B4:D5"/>
    <mergeCell ref="F3:H3"/>
    <mergeCell ref="F4:H5"/>
  </mergeCells>
  <dataValidations count="2">
    <dataValidation type="list" allowBlank="1" showInputMessage="1" showErrorMessage="1" sqref="F7:G9" xr:uid="{E5E18151-4FE7-9347-9EE9-B0F925AA355B}">
      <formula1>"0, 0.5, 1, 1.5, 2, 2.5, 3, 3.5, 4, 4.5, 5, 5.5, 6, 6.5, 7, 7.5, 8, 8.5, 9, 9.5, 10, 10.5, 11, 11.5"</formula1>
    </dataValidation>
    <dataValidation type="list" allowBlank="1" showInputMessage="1" showErrorMessage="1" sqref="F6:G6" xr:uid="{297F01AF-D023-894A-8160-B81B6CA61BAB}">
      <formula1>"1,2,3,4,5,6,7,8,9"</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67399-51F5-284A-9F74-EE6CC2DBE927}">
  <dimension ref="A1:BC18"/>
  <sheetViews>
    <sheetView topLeftCell="A2" zoomScale="60" zoomScaleNormal="60" zoomScaleSheetLayoutView="100" workbookViewId="0">
      <selection activeCell="C5" sqref="C5:D5"/>
    </sheetView>
  </sheetViews>
  <sheetFormatPr baseColWidth="10" defaultColWidth="0" defaultRowHeight="15" zeroHeight="1" x14ac:dyDescent="0.2"/>
  <cols>
    <col min="1" max="1" width="68.5" customWidth="1"/>
    <col min="2" max="2" width="180.5" style="45" customWidth="1"/>
    <col min="3" max="3" width="54" customWidth="1"/>
    <col min="4" max="4" width="21.33203125" style="46" customWidth="1"/>
    <col min="5" max="5" width="35.83203125" customWidth="1"/>
    <col min="6" max="55" width="0" hidden="1" customWidth="1"/>
    <col min="56" max="16384" width="10.83203125" hidden="1"/>
  </cols>
  <sheetData>
    <row r="1" spans="1:54" s="2" customFormat="1" ht="180" customHeight="1" x14ac:dyDescent="0.2">
      <c r="A1" s="130" t="s">
        <v>214</v>
      </c>
      <c r="B1" s="131"/>
      <c r="C1" s="131"/>
      <c r="D1" s="131"/>
      <c r="E1" s="131"/>
      <c r="F1" s="4"/>
      <c r="G1" s="4"/>
      <c r="H1" s="4"/>
      <c r="I1" s="4"/>
      <c r="J1" s="4"/>
      <c r="K1" s="5"/>
      <c r="L1" s="5"/>
      <c r="M1" s="5"/>
      <c r="N1" s="5"/>
      <c r="O1" s="5"/>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38" customHeight="1" thickBot="1" x14ac:dyDescent="0.25">
      <c r="A2" s="8"/>
      <c r="B2" s="47"/>
      <c r="C2" s="8"/>
      <c r="D2" s="48"/>
      <c r="E2" s="8"/>
    </row>
    <row r="3" spans="1:54" ht="140" customHeight="1" thickBot="1" x14ac:dyDescent="0.25">
      <c r="A3" s="8"/>
      <c r="B3" s="49" t="s">
        <v>215</v>
      </c>
      <c r="C3" s="211" t="s">
        <v>218</v>
      </c>
      <c r="D3" s="212"/>
      <c r="E3" s="8"/>
    </row>
    <row r="4" spans="1:54" ht="78" customHeight="1" thickBot="1" x14ac:dyDescent="0.25">
      <c r="A4" s="8"/>
      <c r="B4" s="53" t="s">
        <v>220</v>
      </c>
      <c r="C4" s="209" t="s">
        <v>203</v>
      </c>
      <c r="D4" s="210"/>
      <c r="E4" s="8"/>
    </row>
    <row r="5" spans="1:54" ht="78" customHeight="1" thickBot="1" x14ac:dyDescent="0.25">
      <c r="A5" s="8"/>
      <c r="B5" s="53" t="s">
        <v>313</v>
      </c>
      <c r="C5" s="213" t="s">
        <v>314</v>
      </c>
      <c r="D5" s="210"/>
      <c r="E5" s="8"/>
    </row>
    <row r="6" spans="1:54" ht="78" customHeight="1" thickBot="1" x14ac:dyDescent="0.25">
      <c r="A6" s="8"/>
      <c r="B6" s="53" t="s">
        <v>221</v>
      </c>
      <c r="C6" s="209" t="s">
        <v>199</v>
      </c>
      <c r="D6" s="210"/>
      <c r="E6" s="8"/>
    </row>
    <row r="7" spans="1:54" ht="78" customHeight="1" thickBot="1" x14ac:dyDescent="0.25">
      <c r="A7" s="8"/>
      <c r="B7" s="53" t="s">
        <v>222</v>
      </c>
      <c r="C7" s="209" t="s">
        <v>210</v>
      </c>
      <c r="D7" s="210"/>
      <c r="E7" s="8"/>
    </row>
    <row r="8" spans="1:54" ht="78" customHeight="1" thickBot="1" x14ac:dyDescent="0.25">
      <c r="A8" s="8"/>
      <c r="B8" s="53" t="s">
        <v>223</v>
      </c>
      <c r="C8" s="209" t="s">
        <v>211</v>
      </c>
      <c r="D8" s="210"/>
      <c r="E8" s="8"/>
    </row>
    <row r="9" spans="1:54" ht="78" customHeight="1" thickBot="1" x14ac:dyDescent="0.25">
      <c r="A9" s="8"/>
      <c r="B9" s="53" t="s">
        <v>224</v>
      </c>
      <c r="C9" s="209" t="s">
        <v>212</v>
      </c>
      <c r="D9" s="210"/>
      <c r="E9" s="8"/>
    </row>
    <row r="10" spans="1:54" ht="78" customHeight="1" thickBot="1" x14ac:dyDescent="0.25">
      <c r="A10" s="8"/>
      <c r="B10" s="53" t="s">
        <v>225</v>
      </c>
      <c r="C10" s="209" t="s">
        <v>207</v>
      </c>
      <c r="D10" s="210"/>
      <c r="E10" s="8"/>
    </row>
    <row r="11" spans="1:54" ht="78" customHeight="1" thickBot="1" x14ac:dyDescent="0.25">
      <c r="A11" s="8"/>
      <c r="B11" s="53" t="s">
        <v>226</v>
      </c>
      <c r="C11" s="209" t="s">
        <v>208</v>
      </c>
      <c r="D11" s="210"/>
      <c r="E11" s="8"/>
    </row>
    <row r="12" spans="1:54" ht="78" customHeight="1" thickBot="1" x14ac:dyDescent="0.25">
      <c r="A12" s="8"/>
      <c r="B12" s="53" t="s">
        <v>227</v>
      </c>
      <c r="C12" s="209" t="s">
        <v>209</v>
      </c>
      <c r="D12" s="210"/>
      <c r="E12" s="8"/>
    </row>
    <row r="13" spans="1:54" ht="78" customHeight="1" thickBot="1" x14ac:dyDescent="0.25">
      <c r="A13" s="8"/>
      <c r="B13" s="53" t="s">
        <v>228</v>
      </c>
      <c r="C13" s="209" t="s">
        <v>202</v>
      </c>
      <c r="D13" s="210"/>
      <c r="E13" s="8"/>
    </row>
    <row r="14" spans="1:54" ht="78" customHeight="1" thickBot="1" x14ac:dyDescent="0.25">
      <c r="A14" s="8"/>
      <c r="B14" s="53" t="s">
        <v>229</v>
      </c>
      <c r="C14" s="209" t="s">
        <v>204</v>
      </c>
      <c r="D14" s="210"/>
      <c r="E14" s="8"/>
    </row>
    <row r="15" spans="1:54" ht="78" customHeight="1" thickBot="1" x14ac:dyDescent="0.25">
      <c r="A15" s="8"/>
      <c r="B15" s="53" t="s">
        <v>230</v>
      </c>
      <c r="C15" s="209" t="s">
        <v>206</v>
      </c>
      <c r="D15" s="210"/>
      <c r="E15" s="8"/>
    </row>
    <row r="16" spans="1:54" ht="78" customHeight="1" thickBot="1" x14ac:dyDescent="0.25">
      <c r="A16" s="8"/>
      <c r="B16" s="53" t="s">
        <v>231</v>
      </c>
      <c r="C16" s="209" t="s">
        <v>200</v>
      </c>
      <c r="D16" s="210"/>
      <c r="E16" s="8"/>
    </row>
    <row r="17" spans="1:5" ht="78" customHeight="1" thickBot="1" x14ac:dyDescent="0.25">
      <c r="A17" s="8"/>
      <c r="B17" s="53" t="s">
        <v>232</v>
      </c>
      <c r="C17" s="209" t="s">
        <v>201</v>
      </c>
      <c r="D17" s="210"/>
      <c r="E17" s="8"/>
    </row>
    <row r="18" spans="1:5" ht="45" customHeight="1" x14ac:dyDescent="0.2">
      <c r="A18" s="8"/>
      <c r="B18" s="47"/>
      <c r="C18" s="8"/>
      <c r="D18" s="48"/>
      <c r="E18" s="8"/>
    </row>
  </sheetData>
  <sheetProtection algorithmName="SHA-512" hashValue="/NHcg48q/19PVwAvjo/YkziixynECz3LcZphll0zICKmFgFBLaOcvm6jUHXMqJkGJ922/vY3rgFNSBKhBfJLpA==" saltValue="vRFY7ctFBaC/iWQIncZ5ew==" spinCount="100000" sheet="1" objects="1" scenarios="1" selectLockedCells="1"/>
  <mergeCells count="16">
    <mergeCell ref="A1:E1"/>
    <mergeCell ref="C4:D4"/>
    <mergeCell ref="C3:D3"/>
    <mergeCell ref="C6:D6"/>
    <mergeCell ref="C7:D7"/>
    <mergeCell ref="C5:D5"/>
    <mergeCell ref="C8:D8"/>
    <mergeCell ref="C9:D9"/>
    <mergeCell ref="C10:D10"/>
    <mergeCell ref="C11:D11"/>
    <mergeCell ref="C12:D12"/>
    <mergeCell ref="C13:D13"/>
    <mergeCell ref="C14:D14"/>
    <mergeCell ref="C15:D15"/>
    <mergeCell ref="C16:D16"/>
    <mergeCell ref="C17:D17"/>
  </mergeCells>
  <hyperlinks>
    <hyperlink ref="C6" r:id="rId1" xr:uid="{FAD3E2B0-9314-7E4E-8ABE-875E83665BCA}"/>
    <hyperlink ref="C4" r:id="rId2" xr:uid="{A9817665-3445-8441-AF33-DC65941C5A96}"/>
    <hyperlink ref="C16" r:id="rId3" xr:uid="{299BB6AE-D3F2-8345-A39D-D9495058874A}"/>
    <hyperlink ref="C17" r:id="rId4" xr:uid="{806AEF4C-CC0B-8E48-9B85-77541B7D39D8}"/>
    <hyperlink ref="C13" r:id="rId5" xr:uid="{13CE98F5-30B5-D343-B943-F5124C6ACE4C}"/>
    <hyperlink ref="C14" r:id="rId6" xr:uid="{F6F5BFEC-F494-304F-A48D-21CC974063A1}"/>
    <hyperlink ref="C15" r:id="rId7" xr:uid="{DC5359D9-DCAD-3440-BB4B-E3946D79F3CA}"/>
    <hyperlink ref="C10" r:id="rId8" xr:uid="{4D1FA8BD-8F0B-3C4E-AA31-50BA0FC2460B}"/>
    <hyperlink ref="C11" r:id="rId9" xr:uid="{72EF22D6-718B-8542-9911-2F0DFF241B07}"/>
    <hyperlink ref="C12" r:id="rId10" xr:uid="{0A0376BB-41CD-044D-B137-DFA101B41E8C}"/>
    <hyperlink ref="C7" r:id="rId11" xr:uid="{81CA149B-4B6C-2143-B048-B58216832679}"/>
    <hyperlink ref="C8" r:id="rId12" xr:uid="{94E75244-47E0-F540-AC53-F390839DD744}"/>
    <hyperlink ref="C9" r:id="rId13" xr:uid="{72DABC2E-A49E-9C48-8ABF-C3F4028CC955}"/>
    <hyperlink ref="C5" r:id="rId14" xr:uid="{CE515B2C-67F7-3345-B4AB-C4450AF586DB}"/>
  </hyperlinks>
  <pageMargins left="0.7" right="0.7" top="0.75" bottom="0.75" header="0.3" footer="0.3"/>
  <pageSetup paperSize="9" orientation="portrait" horizontalDpi="0" verticalDpi="0"/>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DB193-686B-4E44-B219-63B1CCFDCB44}">
  <dimension ref="A1:XFC25"/>
  <sheetViews>
    <sheetView zoomScale="60" zoomScaleNormal="60" workbookViewId="0">
      <selection activeCell="A4" sqref="A4"/>
    </sheetView>
  </sheetViews>
  <sheetFormatPr baseColWidth="10" defaultColWidth="0" defaultRowHeight="0" customHeight="1" zeroHeight="1" x14ac:dyDescent="0.2"/>
  <cols>
    <col min="1" max="1" width="26.6640625" customWidth="1"/>
    <col min="2" max="2" width="24.5" customWidth="1"/>
    <col min="3" max="3" width="38.83203125" customWidth="1"/>
    <col min="4" max="4" width="46.1640625" customWidth="1"/>
    <col min="5" max="5" width="11.33203125" customWidth="1"/>
    <col min="6" max="6" width="68.1640625" customWidth="1"/>
    <col min="7" max="7" width="21.83203125" customWidth="1"/>
    <col min="8" max="8" width="35.83203125" customWidth="1"/>
    <col min="9" max="9" width="40.33203125" customWidth="1"/>
    <col min="10" max="11" width="10.83203125" hidden="1" customWidth="1"/>
    <col min="12" max="54" width="0" hidden="1" customWidth="1"/>
    <col min="55" max="16382" width="10.83203125" hidden="1"/>
    <col min="16383" max="16384" width="10.6640625" hidden="1" customWidth="1"/>
  </cols>
  <sheetData>
    <row r="1" spans="1:54 16383:16383" s="130" customFormat="1" ht="180" customHeight="1" x14ac:dyDescent="0.2">
      <c r="A1" s="130" t="s">
        <v>301</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row>
    <row r="2" spans="1:54 16383:16383" s="165" customFormat="1" ht="149" customHeight="1" x14ac:dyDescent="0.2">
      <c r="A2" s="165" t="s">
        <v>297</v>
      </c>
    </row>
    <row r="3" spans="1:54 16383:16383" s="165" customFormat="1" ht="149" customHeight="1" x14ac:dyDescent="0.2"/>
    <row r="4" spans="1:54 16383:16383" ht="36" customHeight="1" thickBot="1" x14ac:dyDescent="0.25">
      <c r="A4" s="22"/>
      <c r="B4" s="22"/>
      <c r="C4" s="58"/>
      <c r="D4" s="168"/>
      <c r="E4" s="168"/>
      <c r="F4" s="168"/>
      <c r="G4" s="168"/>
      <c r="H4" s="22"/>
      <c r="I4" s="22"/>
      <c r="XFC4" s="22"/>
    </row>
    <row r="5" spans="1:54 16383:16383" ht="36" customHeight="1" x14ac:dyDescent="0.2">
      <c r="A5" s="8"/>
      <c r="B5" s="8"/>
      <c r="C5" s="47"/>
      <c r="D5" s="47"/>
      <c r="E5" s="47"/>
      <c r="F5" s="47"/>
      <c r="G5" s="47"/>
      <c r="H5" s="8"/>
      <c r="I5" s="8"/>
      <c r="XFC5" s="8"/>
    </row>
    <row r="6" spans="1:54 16383:16383" ht="200" customHeight="1" x14ac:dyDescent="0.2">
      <c r="A6" s="167" t="s">
        <v>296</v>
      </c>
      <c r="B6" s="167"/>
      <c r="C6" s="215" t="s">
        <v>298</v>
      </c>
      <c r="D6" s="215"/>
      <c r="E6" s="15"/>
      <c r="F6" s="15"/>
      <c r="G6" s="15"/>
      <c r="H6" s="8"/>
      <c r="I6" s="8"/>
      <c r="XFC6" s="8"/>
    </row>
    <row r="7" spans="1:54 16383:16383" ht="200" customHeight="1" x14ac:dyDescent="0.35">
      <c r="A7" s="54"/>
      <c r="B7" s="54"/>
      <c r="C7" s="216" t="s">
        <v>295</v>
      </c>
      <c r="D7" s="216"/>
      <c r="E7" s="56"/>
      <c r="F7" s="55"/>
      <c r="G7" s="15"/>
      <c r="H7" s="8"/>
      <c r="I7" s="8"/>
      <c r="XFC7" s="8"/>
    </row>
    <row r="8" spans="1:54 16383:16383" ht="137" customHeight="1" x14ac:dyDescent="0.2">
      <c r="A8" s="54"/>
      <c r="B8" s="54"/>
      <c r="C8" s="15"/>
      <c r="D8" s="15"/>
      <c r="E8" s="8"/>
      <c r="F8" s="14"/>
      <c r="G8" s="15"/>
      <c r="H8" s="57"/>
      <c r="I8" s="8"/>
      <c r="XFC8" s="8"/>
    </row>
    <row r="9" spans="1:54 16383:16383" ht="174" customHeight="1" x14ac:dyDescent="0.35">
      <c r="A9" s="54"/>
      <c r="B9" s="54"/>
      <c r="C9" s="216" t="s">
        <v>299</v>
      </c>
      <c r="D9" s="216"/>
      <c r="E9" s="8"/>
      <c r="F9" s="14"/>
      <c r="G9" s="15"/>
      <c r="H9" s="214"/>
      <c r="I9" s="214"/>
      <c r="XFC9" s="8"/>
    </row>
    <row r="10" spans="1:54 16383:16383" ht="207" customHeight="1" x14ac:dyDescent="0.2">
      <c r="A10" s="54"/>
      <c r="B10" s="54"/>
      <c r="C10" s="8"/>
      <c r="D10" s="8"/>
      <c r="E10" s="8"/>
      <c r="F10" s="14"/>
      <c r="G10" s="15"/>
      <c r="H10" s="55"/>
      <c r="I10" s="55"/>
      <c r="XFC10" s="8"/>
    </row>
    <row r="11" spans="1:54 16383:16383" ht="264" customHeight="1" x14ac:dyDescent="0.2">
      <c r="A11" s="54"/>
      <c r="B11" s="54"/>
      <c r="C11" s="14"/>
      <c r="D11" s="15"/>
      <c r="E11" s="8"/>
      <c r="F11" s="8"/>
      <c r="G11" s="17"/>
      <c r="H11" s="14"/>
      <c r="I11" s="14"/>
      <c r="XFC11" s="8"/>
    </row>
    <row r="12" spans="1:54 16383:16383" ht="377" hidden="1" customHeight="1" x14ac:dyDescent="0.2">
      <c r="C12" s="6"/>
      <c r="D12" s="6"/>
      <c r="E12" s="6"/>
      <c r="F12" s="7"/>
      <c r="G12" s="6"/>
    </row>
    <row r="13" spans="1:54 16383:16383" ht="33" hidden="1" customHeight="1" x14ac:dyDescent="0.2"/>
    <row r="14" spans="1:54 16383:16383" ht="34" hidden="1" customHeight="1" x14ac:dyDescent="0.2"/>
    <row r="15" spans="1:54 16383:16383" ht="33" hidden="1" customHeight="1" x14ac:dyDescent="0.2"/>
    <row r="16" spans="1:54 16383:16383" ht="38" hidden="1" customHeight="1" x14ac:dyDescent="0.2"/>
    <row r="17" ht="46" hidden="1" customHeight="1" x14ac:dyDescent="0.2"/>
    <row r="18" ht="15" hidden="1" x14ac:dyDescent="0.2"/>
    <row r="19" ht="15" hidden="1" x14ac:dyDescent="0.2"/>
    <row r="20" ht="15" hidden="1" x14ac:dyDescent="0.2"/>
    <row r="21" ht="15" hidden="1" x14ac:dyDescent="0.2"/>
    <row r="22" ht="15" hidden="1" x14ac:dyDescent="0.2"/>
    <row r="23" ht="15" hidden="1" x14ac:dyDescent="0.2"/>
    <row r="24" ht="15" hidden="1" x14ac:dyDescent="0.2"/>
    <row r="25" ht="15" hidden="1" x14ac:dyDescent="0.2"/>
  </sheetData>
  <sheetProtection algorithmName="SHA-512" hashValue="QTicA8m222a/8PnknucCVbm7v8RxJgaaNCMDRynxZRA8UIbqhfA+y1W+S5Y3pHbrSMzC2E256gjxp8+B33UG8Q==" saltValue="a3v90gsFP/szDgE02s+ZhA==" spinCount="100000" sheet="1" objects="1" scenarios="1" selectLockedCells="1"/>
  <mergeCells count="9">
    <mergeCell ref="H9:I9"/>
    <mergeCell ref="A1:XFD1"/>
    <mergeCell ref="A2:XFD3"/>
    <mergeCell ref="D4:E4"/>
    <mergeCell ref="F4:G4"/>
    <mergeCell ref="A6:B6"/>
    <mergeCell ref="C6:D6"/>
    <mergeCell ref="C7:D7"/>
    <mergeCell ref="C9:D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BCF8-241F-9842-A517-27E759FC592F}">
  <dimension ref="A1:BD21"/>
  <sheetViews>
    <sheetView zoomScale="60" zoomScaleNormal="60" workbookViewId="0">
      <selection sqref="A1:F1"/>
    </sheetView>
  </sheetViews>
  <sheetFormatPr baseColWidth="10" defaultColWidth="0" defaultRowHeight="15" customHeight="1" zeroHeight="1" x14ac:dyDescent="0.2"/>
  <cols>
    <col min="1" max="1" width="29.83203125" style="8" customWidth="1"/>
    <col min="2" max="2" width="59.5" style="8" customWidth="1"/>
    <col min="3" max="3" width="57" style="8" customWidth="1"/>
    <col min="4" max="4" width="86.33203125" style="8" customWidth="1"/>
    <col min="5" max="5" width="43.1640625" style="8" customWidth="1"/>
    <col min="6" max="6" width="87" style="8" customWidth="1"/>
    <col min="7" max="10" width="75.83203125" hidden="1" customWidth="1"/>
    <col min="11" max="11" width="36.5" hidden="1" customWidth="1"/>
    <col min="12" max="13" width="10.83203125" hidden="1" customWidth="1"/>
    <col min="14" max="56" width="0" hidden="1" customWidth="1"/>
    <col min="57" max="16384" width="10.83203125" hidden="1"/>
  </cols>
  <sheetData>
    <row r="1" spans="1:56" s="2" customFormat="1" ht="180" customHeight="1" x14ac:dyDescent="0.2">
      <c r="A1" s="130" t="s">
        <v>177</v>
      </c>
      <c r="B1" s="131"/>
      <c r="C1" s="131"/>
      <c r="D1" s="131"/>
      <c r="E1" s="131"/>
      <c r="F1" s="131"/>
      <c r="G1" s="35"/>
      <c r="H1" s="35"/>
      <c r="I1" s="35"/>
      <c r="J1" s="35"/>
      <c r="K1" s="35"/>
      <c r="L1" s="4"/>
      <c r="M1" s="5"/>
      <c r="N1" s="5"/>
      <c r="O1" s="5"/>
      <c r="P1" s="5"/>
      <c r="Q1" s="5"/>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row>
    <row r="2" spans="1:56" ht="121" customHeight="1" thickBot="1" x14ac:dyDescent="0.25"/>
    <row r="3" spans="1:56" ht="175" customHeight="1" thickBot="1" x14ac:dyDescent="0.25">
      <c r="B3" s="112" t="s">
        <v>175</v>
      </c>
      <c r="C3" s="112" t="s">
        <v>176</v>
      </c>
      <c r="D3" s="112" t="s">
        <v>183</v>
      </c>
      <c r="E3" s="113" t="s">
        <v>13</v>
      </c>
      <c r="F3" s="10"/>
      <c r="G3" s="30"/>
      <c r="H3" s="30"/>
      <c r="I3" s="30"/>
      <c r="J3" s="5"/>
      <c r="K3" s="20"/>
      <c r="L3" s="20"/>
      <c r="M3" s="20"/>
    </row>
    <row r="4" spans="1:56" ht="175" customHeight="1" thickBot="1" x14ac:dyDescent="0.25">
      <c r="A4" s="16"/>
      <c r="B4" s="114" t="s">
        <v>147</v>
      </c>
      <c r="C4" s="115" t="s">
        <v>187</v>
      </c>
      <c r="D4" s="115" t="s">
        <v>196</v>
      </c>
      <c r="E4" s="116">
        <v>1.1000000000000001</v>
      </c>
      <c r="F4" s="117"/>
      <c r="G4" s="27"/>
      <c r="H4" s="27"/>
      <c r="I4" s="27"/>
      <c r="J4" s="5"/>
      <c r="K4" s="20"/>
      <c r="L4" s="20"/>
      <c r="M4" s="20"/>
    </row>
    <row r="5" spans="1:56" ht="175" customHeight="1" thickBot="1" x14ac:dyDescent="0.25">
      <c r="A5" s="16"/>
      <c r="B5" s="118" t="s">
        <v>148</v>
      </c>
      <c r="C5" s="119" t="s">
        <v>188</v>
      </c>
      <c r="D5" s="119" t="s">
        <v>216</v>
      </c>
      <c r="E5" s="120">
        <v>1.3</v>
      </c>
      <c r="F5" s="117" t="s">
        <v>180</v>
      </c>
      <c r="G5" s="27"/>
      <c r="H5" s="27"/>
      <c r="I5" s="27"/>
      <c r="J5" s="5"/>
      <c r="K5" s="20"/>
      <c r="L5" s="20"/>
      <c r="M5" s="20"/>
    </row>
    <row r="6" spans="1:56" ht="175" customHeight="1" thickBot="1" x14ac:dyDescent="0.25">
      <c r="A6" s="16"/>
      <c r="B6" s="121" t="s">
        <v>149</v>
      </c>
      <c r="C6" s="122" t="s">
        <v>186</v>
      </c>
      <c r="D6" s="122" t="s">
        <v>195</v>
      </c>
      <c r="E6" s="123">
        <v>1.5</v>
      </c>
      <c r="F6" s="117"/>
      <c r="G6" s="29"/>
      <c r="H6" s="29"/>
      <c r="I6" s="31"/>
      <c r="J6" s="5"/>
      <c r="K6" s="20"/>
      <c r="L6" s="20"/>
      <c r="M6" s="20"/>
    </row>
    <row r="7" spans="1:56" ht="158" customHeight="1" thickBot="1" x14ac:dyDescent="0.25">
      <c r="B7" s="124" t="s">
        <v>150</v>
      </c>
      <c r="C7" s="125" t="s">
        <v>189</v>
      </c>
      <c r="D7" s="125" t="s">
        <v>185</v>
      </c>
      <c r="E7" s="126" t="s">
        <v>151</v>
      </c>
      <c r="F7" s="127"/>
      <c r="G7" s="29"/>
      <c r="H7" s="29"/>
      <c r="I7" s="32"/>
      <c r="J7" s="5"/>
      <c r="K7" s="20"/>
      <c r="L7" s="20"/>
      <c r="M7" s="20"/>
    </row>
    <row r="8" spans="1:56" ht="125" customHeight="1" x14ac:dyDescent="0.2">
      <c r="B8" s="128"/>
      <c r="C8" s="128"/>
      <c r="D8" s="128"/>
      <c r="E8" s="129"/>
      <c r="F8" s="127"/>
      <c r="G8" s="29"/>
      <c r="H8" s="29"/>
      <c r="I8" s="32"/>
      <c r="J8" s="5"/>
      <c r="K8" s="20"/>
      <c r="L8" s="20"/>
      <c r="M8" s="20"/>
    </row>
    <row r="9" spans="1:56" ht="175" hidden="1" customHeight="1" x14ac:dyDescent="0.2">
      <c r="A9"/>
      <c r="B9" s="28"/>
      <c r="C9" s="28"/>
      <c r="D9" s="28"/>
      <c r="E9" s="31"/>
      <c r="F9" s="36" t="s">
        <v>178</v>
      </c>
      <c r="G9" s="29"/>
      <c r="H9" s="29"/>
      <c r="I9" s="32"/>
      <c r="J9" s="5"/>
      <c r="K9" s="20"/>
      <c r="L9" s="20"/>
      <c r="M9" s="20"/>
    </row>
    <row r="10" spans="1:56" ht="175" hidden="1" customHeight="1" x14ac:dyDescent="0.2">
      <c r="A10"/>
      <c r="B10" s="25"/>
      <c r="C10" s="25"/>
      <c r="D10" s="25"/>
      <c r="E10" s="31"/>
      <c r="F10" s="36" t="s">
        <v>179</v>
      </c>
      <c r="G10" s="26"/>
      <c r="H10" s="26"/>
      <c r="I10" s="31"/>
      <c r="J10" s="5"/>
      <c r="K10" s="20"/>
      <c r="L10" s="20"/>
      <c r="M10" s="20"/>
    </row>
    <row r="11" spans="1:56" ht="175" hidden="1" customHeight="1" x14ac:dyDescent="0.2">
      <c r="A11"/>
      <c r="B11" s="25"/>
      <c r="C11" s="25"/>
      <c r="D11" s="25"/>
      <c r="E11" s="31"/>
      <c r="F11" s="33"/>
      <c r="G11" s="26"/>
      <c r="H11" s="26"/>
      <c r="I11" s="31"/>
      <c r="K11" s="12">
        <f>CONVERT(G6,"ft","m")</f>
        <v>0</v>
      </c>
      <c r="L11" s="12"/>
      <c r="M11" s="12"/>
    </row>
    <row r="12" spans="1:56" ht="175" hidden="1" customHeight="1" x14ac:dyDescent="0.2">
      <c r="A12"/>
      <c r="B12" s="25"/>
      <c r="C12" s="25"/>
      <c r="D12" s="25"/>
      <c r="E12" s="31"/>
      <c r="F12" s="34"/>
      <c r="G12" s="26"/>
      <c r="H12" s="26"/>
      <c r="I12" s="31"/>
      <c r="K12" s="12">
        <f>CONVERT(G7,"in","m")</f>
        <v>0</v>
      </c>
      <c r="L12" s="12"/>
      <c r="M12" s="12"/>
    </row>
    <row r="13" spans="1:56" ht="175" hidden="1" customHeight="1" x14ac:dyDescent="0.2">
      <c r="A13"/>
      <c r="B13"/>
      <c r="C13"/>
      <c r="D13"/>
      <c r="E13"/>
      <c r="F13"/>
      <c r="K13" s="8"/>
    </row>
    <row r="14" spans="1:56" ht="175" hidden="1" customHeight="1" x14ac:dyDescent="0.2">
      <c r="A14"/>
      <c r="B14"/>
      <c r="C14"/>
      <c r="D14"/>
      <c r="E14"/>
      <c r="F14"/>
      <c r="K14" s="8"/>
    </row>
    <row r="15" spans="1:56" hidden="1" x14ac:dyDescent="0.2">
      <c r="A15"/>
      <c r="B15"/>
      <c r="C15"/>
      <c r="D15"/>
      <c r="E15"/>
      <c r="F15"/>
    </row>
    <row r="16" spans="1:56" hidden="1" x14ac:dyDescent="0.2">
      <c r="A16"/>
      <c r="B16"/>
      <c r="C16"/>
      <c r="D16"/>
      <c r="E16"/>
      <c r="F16"/>
    </row>
    <row r="17" spans="1:6" hidden="1" x14ac:dyDescent="0.2">
      <c r="A17"/>
      <c r="B17"/>
      <c r="C17"/>
      <c r="D17"/>
      <c r="E17"/>
      <c r="F17"/>
    </row>
    <row r="18" spans="1:6" hidden="1" x14ac:dyDescent="0.2">
      <c r="A18"/>
      <c r="B18"/>
      <c r="C18"/>
      <c r="D18"/>
      <c r="E18"/>
      <c r="F18"/>
    </row>
    <row r="19" spans="1:6" hidden="1" x14ac:dyDescent="0.2">
      <c r="A19"/>
      <c r="B19"/>
      <c r="C19"/>
      <c r="D19"/>
      <c r="E19"/>
      <c r="F19"/>
    </row>
    <row r="20" spans="1:6" hidden="1" x14ac:dyDescent="0.2">
      <c r="A20"/>
      <c r="B20"/>
      <c r="C20"/>
      <c r="D20"/>
      <c r="E20"/>
      <c r="F20"/>
    </row>
    <row r="21" spans="1:6" ht="15" customHeight="1" x14ac:dyDescent="0.2"/>
  </sheetData>
  <sheetProtection algorithmName="SHA-512" hashValue="yV5pJZGAGlfFl9VysM0CCGCyyIgv/QOXsZ0OW+7b/AnCetJ86zVCPZT7P2koXyhaOWUHlmE43wnZ2axm8wYpnw==" saltValue="mKLGTZ5RINh+8sKD7cFdMQ==" spinCount="100000" sheet="1" objects="1" scenarios="1" selectLockedCells="1"/>
  <mergeCells count="1">
    <mergeCell ref="A1:F1"/>
  </mergeCells>
  <dataValidations count="2">
    <dataValidation type="list" allowBlank="1" showInputMessage="1" showErrorMessage="1" sqref="G6:H6" xr:uid="{54C46F89-BC6A-5244-9B9E-C6F7D7D778A3}">
      <formula1>"1,2,3,4,5,6,7,8,9"</formula1>
    </dataValidation>
    <dataValidation type="list" allowBlank="1" showInputMessage="1" showErrorMessage="1" sqref="G7:H9" xr:uid="{E753F864-081C-CF4B-AD5D-2713A56FD0E5}">
      <formula1>"0, 0.5, 1, 1.5, 2, 2.5, 3, 3.5, 4, 4.5, 5, 5.5, 6, 6.5, 7, 7.5, 8, 8.5, 9, 9.5, 10, 10.5, 11, 11.5"</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74D7F-9F4E-C148-AF6F-072F2B9ECAAD}">
  <dimension ref="A1:BC111"/>
  <sheetViews>
    <sheetView zoomScale="150" zoomScaleNormal="150" workbookViewId="0">
      <selection activeCell="C6" sqref="C6"/>
    </sheetView>
  </sheetViews>
  <sheetFormatPr baseColWidth="10" defaultColWidth="0" defaultRowHeight="13" zeroHeight="1" x14ac:dyDescent="0.2"/>
  <cols>
    <col min="1" max="1" width="3.83203125" style="64" customWidth="1"/>
    <col min="2" max="2" width="16" style="76" customWidth="1"/>
    <col min="3" max="3" width="15.33203125" style="76" customWidth="1"/>
    <col min="4" max="4" width="33.33203125" style="76" customWidth="1"/>
    <col min="5" max="5" width="9.6640625" style="77" customWidth="1"/>
    <col min="6" max="6" width="20.1640625" style="76" customWidth="1"/>
    <col min="7" max="7" width="12.33203125" style="77" customWidth="1"/>
    <col min="8" max="8" width="12" style="76" customWidth="1"/>
    <col min="9" max="9" width="12.6640625" style="64" customWidth="1"/>
    <col min="10" max="10" width="9.6640625" style="64" customWidth="1"/>
    <col min="11" max="14" width="9.6640625" style="66" hidden="1" customWidth="1"/>
    <col min="15" max="55" width="0" style="66" hidden="1" customWidth="1"/>
    <col min="56" max="16384" width="9.6640625" style="66" hidden="1"/>
  </cols>
  <sheetData>
    <row r="1" spans="1:55" s="63" customFormat="1" ht="53" customHeight="1" x14ac:dyDescent="0.2">
      <c r="A1" s="227"/>
      <c r="B1" s="227"/>
      <c r="C1" s="227"/>
      <c r="D1" s="227"/>
      <c r="E1" s="227"/>
      <c r="F1" s="227"/>
      <c r="G1" s="227"/>
      <c r="H1" s="227"/>
      <c r="I1" s="227"/>
      <c r="J1" s="59"/>
      <c r="K1" s="60"/>
      <c r="L1" s="61"/>
      <c r="M1" s="61"/>
      <c r="N1" s="61"/>
      <c r="O1" s="61"/>
      <c r="P1" s="61"/>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row>
    <row r="2" spans="1:55" ht="9" customHeight="1" thickBot="1" x14ac:dyDescent="0.25">
      <c r="B2" s="64"/>
      <c r="C2" s="64"/>
      <c r="D2" s="64"/>
      <c r="E2" s="65"/>
      <c r="F2" s="64"/>
      <c r="G2" s="65"/>
      <c r="H2" s="64"/>
    </row>
    <row r="3" spans="1:55" ht="21" customHeight="1" thickBot="1" x14ac:dyDescent="0.25">
      <c r="B3" s="78" t="s">
        <v>6</v>
      </c>
      <c r="C3" s="109">
        <f>'BMR Calculator'!D4</f>
        <v>0</v>
      </c>
      <c r="D3" s="64"/>
      <c r="E3" s="65"/>
      <c r="F3" s="219" t="s">
        <v>197</v>
      </c>
      <c r="G3" s="220"/>
      <c r="H3" s="64"/>
      <c r="P3" s="67" t="s">
        <v>120</v>
      </c>
      <c r="Q3" s="67" t="s">
        <v>136</v>
      </c>
      <c r="R3" s="67"/>
      <c r="Y3" s="66" t="s">
        <v>18</v>
      </c>
      <c r="Z3" s="66">
        <v>8.5</v>
      </c>
    </row>
    <row r="4" spans="1:55" ht="21" customHeight="1" thickBot="1" x14ac:dyDescent="0.25">
      <c r="B4" s="78" t="s">
        <v>7</v>
      </c>
      <c r="C4" s="109">
        <f>'BMR Calculator'!D5</f>
        <v>0</v>
      </c>
      <c r="D4" s="64"/>
      <c r="E4" s="65"/>
      <c r="F4" s="221"/>
      <c r="G4" s="222"/>
      <c r="H4" s="64"/>
      <c r="P4" s="66" t="s">
        <v>233</v>
      </c>
      <c r="Q4" s="66" t="s">
        <v>233</v>
      </c>
      <c r="R4" s="66">
        <v>8.5</v>
      </c>
      <c r="S4" s="67" t="s">
        <v>133</v>
      </c>
      <c r="Y4" s="66" t="s">
        <v>19</v>
      </c>
      <c r="Z4" s="66">
        <v>14</v>
      </c>
    </row>
    <row r="5" spans="1:55" ht="21" customHeight="1" thickBot="1" x14ac:dyDescent="0.25">
      <c r="B5" s="78" t="s">
        <v>4</v>
      </c>
      <c r="C5" s="109">
        <f>'BMR Calculator'!D6</f>
        <v>0</v>
      </c>
      <c r="D5" s="64"/>
      <c r="E5" s="68"/>
      <c r="F5" s="223">
        <f>SUM(H10,H18,H26,H34,H42,H50,H58)</f>
        <v>0</v>
      </c>
      <c r="G5" s="224"/>
      <c r="H5" s="64"/>
      <c r="P5" s="66" t="s">
        <v>234</v>
      </c>
      <c r="Q5" s="66" t="s">
        <v>234</v>
      </c>
      <c r="R5" s="66">
        <v>14</v>
      </c>
      <c r="S5" s="67" t="s">
        <v>308</v>
      </c>
      <c r="Y5" s="66" t="s">
        <v>20</v>
      </c>
      <c r="Z5" s="66">
        <v>16</v>
      </c>
    </row>
    <row r="6" spans="1:55" ht="21" customHeight="1" thickBot="1" x14ac:dyDescent="0.25">
      <c r="B6" s="78" t="s">
        <v>13</v>
      </c>
      <c r="C6" s="108"/>
      <c r="D6" s="64"/>
      <c r="E6" s="65"/>
      <c r="F6" s="225" t="s">
        <v>191</v>
      </c>
      <c r="G6" s="226"/>
      <c r="H6" s="64"/>
      <c r="P6" s="66" t="s">
        <v>235</v>
      </c>
      <c r="Q6" s="66" t="s">
        <v>235</v>
      </c>
      <c r="R6" s="66">
        <v>16</v>
      </c>
      <c r="S6" s="67" t="s">
        <v>311</v>
      </c>
      <c r="Y6" s="66" t="s">
        <v>21</v>
      </c>
      <c r="Z6" s="66">
        <v>5.8</v>
      </c>
    </row>
    <row r="7" spans="1:55" ht="21" customHeight="1" thickBot="1" x14ac:dyDescent="0.25">
      <c r="B7" s="78" t="s">
        <v>5</v>
      </c>
      <c r="C7" s="108"/>
      <c r="D7" s="69"/>
      <c r="E7" s="65"/>
      <c r="F7" s="223">
        <f>F5/7</f>
        <v>0</v>
      </c>
      <c r="G7" s="224"/>
      <c r="H7" s="64"/>
      <c r="P7" s="66" t="s">
        <v>236</v>
      </c>
      <c r="Q7" s="66" t="s">
        <v>236</v>
      </c>
      <c r="R7" s="66">
        <v>5.8</v>
      </c>
      <c r="S7" s="67" t="s">
        <v>309</v>
      </c>
      <c r="Y7" s="66" t="s">
        <v>22</v>
      </c>
      <c r="Z7" s="66">
        <v>6.8</v>
      </c>
    </row>
    <row r="8" spans="1:55" s="64" customFormat="1" ht="12" customHeight="1" thickBot="1" x14ac:dyDescent="0.25">
      <c r="E8" s="65"/>
      <c r="G8" s="65"/>
      <c r="P8" s="64" t="s">
        <v>237</v>
      </c>
      <c r="Q8" s="64" t="s">
        <v>237</v>
      </c>
      <c r="R8" s="64">
        <v>6.8</v>
      </c>
      <c r="S8" s="70" t="s">
        <v>310</v>
      </c>
      <c r="Y8" s="64" t="s">
        <v>23</v>
      </c>
      <c r="Z8" s="64">
        <v>8</v>
      </c>
    </row>
    <row r="9" spans="1:55" ht="18" customHeight="1" x14ac:dyDescent="0.2">
      <c r="B9" s="79"/>
      <c r="C9" s="80" t="s">
        <v>10</v>
      </c>
      <c r="D9" s="81"/>
      <c r="E9" s="82"/>
      <c r="F9" s="81"/>
      <c r="G9" s="82"/>
      <c r="H9" s="83" t="s">
        <v>159</v>
      </c>
      <c r="P9" s="66" t="s">
        <v>238</v>
      </c>
      <c r="Q9" s="66" t="s">
        <v>238</v>
      </c>
      <c r="R9" s="66">
        <v>15.8</v>
      </c>
      <c r="S9" s="67" t="s">
        <v>303</v>
      </c>
      <c r="Y9" s="66" t="s">
        <v>24</v>
      </c>
      <c r="Z9" s="66">
        <v>3.5</v>
      </c>
    </row>
    <row r="10" spans="1:55" ht="18" customHeight="1" thickBot="1" x14ac:dyDescent="0.25">
      <c r="B10" s="217" t="s">
        <v>9</v>
      </c>
      <c r="C10" s="84" t="s">
        <v>2</v>
      </c>
      <c r="D10" s="84" t="s">
        <v>3</v>
      </c>
      <c r="E10" s="85" t="s">
        <v>8</v>
      </c>
      <c r="F10" s="86" t="s">
        <v>14</v>
      </c>
      <c r="G10" s="85" t="s">
        <v>181</v>
      </c>
      <c r="H10" s="218">
        <f>((C7*C6)+G11+G14)</f>
        <v>0</v>
      </c>
      <c r="P10" s="66" t="s">
        <v>239</v>
      </c>
      <c r="Q10" s="66" t="s">
        <v>239</v>
      </c>
      <c r="R10" s="66">
        <v>3.5</v>
      </c>
      <c r="S10" s="67" t="s">
        <v>305</v>
      </c>
      <c r="Y10" s="66" t="s">
        <v>26</v>
      </c>
      <c r="Z10" s="66">
        <v>6.8</v>
      </c>
    </row>
    <row r="11" spans="1:55" ht="18" customHeight="1" thickTop="1" thickBot="1" x14ac:dyDescent="0.25">
      <c r="B11" s="217"/>
      <c r="C11" s="99"/>
      <c r="D11" s="96"/>
      <c r="E11" s="85">
        <f>IFERROR(INDEX(R4:R102,MATCH(D11,Activities,0)),0)</f>
        <v>0</v>
      </c>
      <c r="F11" s="96"/>
      <c r="G11" s="87">
        <f>IFERROR((((C4*E11)/60)*F11)-(((C7*C6)/1440)*F11),0)</f>
        <v>0</v>
      </c>
      <c r="H11" s="218"/>
      <c r="P11" s="66" t="s">
        <v>240</v>
      </c>
      <c r="Q11" s="66" t="s">
        <v>240</v>
      </c>
      <c r="R11" s="66">
        <v>6.8</v>
      </c>
      <c r="S11" s="70" t="s">
        <v>307</v>
      </c>
      <c r="Y11" s="66" t="s">
        <v>25</v>
      </c>
      <c r="Z11" s="66">
        <v>8.8000000000000007</v>
      </c>
    </row>
    <row r="12" spans="1:55" ht="18" customHeight="1" thickTop="1" x14ac:dyDescent="0.2">
      <c r="B12" s="217"/>
      <c r="C12" s="88" t="s">
        <v>11</v>
      </c>
      <c r="D12" s="84"/>
      <c r="E12" s="85"/>
      <c r="F12" s="84"/>
      <c r="G12" s="85"/>
      <c r="H12" s="218"/>
      <c r="P12" s="66" t="s">
        <v>241</v>
      </c>
      <c r="Q12" s="66" t="s">
        <v>241</v>
      </c>
      <c r="R12" s="66">
        <v>8.8000000000000007</v>
      </c>
      <c r="S12" s="67" t="s">
        <v>304</v>
      </c>
      <c r="Y12" s="66" t="s">
        <v>27</v>
      </c>
      <c r="Z12" s="66">
        <v>11</v>
      </c>
    </row>
    <row r="13" spans="1:55" ht="18" customHeight="1" thickBot="1" x14ac:dyDescent="0.25">
      <c r="B13" s="217"/>
      <c r="C13" s="84" t="s">
        <v>2</v>
      </c>
      <c r="D13" s="84" t="s">
        <v>3</v>
      </c>
      <c r="E13" s="85" t="s">
        <v>8</v>
      </c>
      <c r="F13" s="84" t="s">
        <v>14</v>
      </c>
      <c r="G13" s="85" t="s">
        <v>182</v>
      </c>
      <c r="H13" s="218"/>
      <c r="P13" s="66" t="s">
        <v>242</v>
      </c>
      <c r="Q13" s="66" t="s">
        <v>242</v>
      </c>
      <c r="R13" s="66">
        <v>11</v>
      </c>
      <c r="S13" s="67" t="s">
        <v>135</v>
      </c>
      <c r="Y13" s="66" t="s">
        <v>28</v>
      </c>
      <c r="Z13" s="66">
        <v>14</v>
      </c>
    </row>
    <row r="14" spans="1:55" ht="18" customHeight="1" thickTop="1" thickBot="1" x14ac:dyDescent="0.25">
      <c r="B14" s="217"/>
      <c r="C14" s="98"/>
      <c r="D14" s="97"/>
      <c r="E14" s="85">
        <f>IFERROR(INDEX(R4:R102,MATCH(D14,Activities,0)),0)</f>
        <v>0</v>
      </c>
      <c r="F14" s="96"/>
      <c r="G14" s="87">
        <f>IFERROR((((C4*E14)/60)*F14)-(((C7*C6)/1440)*F14),0)</f>
        <v>0</v>
      </c>
      <c r="H14" s="218"/>
      <c r="P14" s="66" t="s">
        <v>243</v>
      </c>
      <c r="Q14" s="66" t="s">
        <v>243</v>
      </c>
      <c r="R14" s="66">
        <v>14</v>
      </c>
      <c r="S14" s="67"/>
      <c r="Y14" s="66" t="s">
        <v>29</v>
      </c>
      <c r="Z14" s="66">
        <v>4.3</v>
      </c>
    </row>
    <row r="15" spans="1:55" ht="9" customHeight="1" thickTop="1" thickBot="1" x14ac:dyDescent="0.25">
      <c r="B15" s="89"/>
      <c r="C15" s="90"/>
      <c r="D15" s="90"/>
      <c r="E15" s="91"/>
      <c r="F15" s="90"/>
      <c r="G15" s="91"/>
      <c r="H15" s="92"/>
      <c r="P15" s="67" t="s">
        <v>133</v>
      </c>
      <c r="Q15" s="66" t="s">
        <v>244</v>
      </c>
      <c r="R15" s="66">
        <v>4.3</v>
      </c>
      <c r="Y15" s="66" t="s">
        <v>30</v>
      </c>
      <c r="Z15" s="66">
        <v>8</v>
      </c>
    </row>
    <row r="16" spans="1:55" ht="8" customHeight="1" thickBot="1" x14ac:dyDescent="0.25">
      <c r="B16" s="93"/>
      <c r="C16" s="93"/>
      <c r="D16" s="93"/>
      <c r="E16" s="94"/>
      <c r="F16" s="93"/>
      <c r="G16" s="94"/>
      <c r="H16" s="93"/>
      <c r="P16" s="66" t="s">
        <v>244</v>
      </c>
      <c r="Q16" s="66" t="s">
        <v>245</v>
      </c>
      <c r="R16" s="66">
        <v>8</v>
      </c>
      <c r="Y16" s="66" t="s">
        <v>31</v>
      </c>
      <c r="Z16" s="66">
        <v>5</v>
      </c>
    </row>
    <row r="17" spans="2:26" ht="18" customHeight="1" x14ac:dyDescent="0.2">
      <c r="B17" s="79"/>
      <c r="C17" s="80" t="s">
        <v>10</v>
      </c>
      <c r="D17" s="81"/>
      <c r="E17" s="82"/>
      <c r="F17" s="81"/>
      <c r="G17" s="82"/>
      <c r="H17" s="83" t="s">
        <v>159</v>
      </c>
      <c r="P17" s="66" t="s">
        <v>245</v>
      </c>
      <c r="Q17" s="66" t="s">
        <v>246</v>
      </c>
      <c r="R17" s="66">
        <v>5</v>
      </c>
      <c r="Y17" s="66" t="s">
        <v>32</v>
      </c>
      <c r="Z17" s="66">
        <v>7.8</v>
      </c>
    </row>
    <row r="18" spans="2:26" ht="18" customHeight="1" thickBot="1" x14ac:dyDescent="0.25">
      <c r="B18" s="217" t="s">
        <v>142</v>
      </c>
      <c r="C18" s="84" t="s">
        <v>2</v>
      </c>
      <c r="D18" s="84" t="s">
        <v>3</v>
      </c>
      <c r="E18" s="85" t="s">
        <v>8</v>
      </c>
      <c r="F18" s="84" t="s">
        <v>14</v>
      </c>
      <c r="G18" s="85" t="s">
        <v>181</v>
      </c>
      <c r="H18" s="218">
        <f>((C7*C6)+G19+G22)</f>
        <v>0</v>
      </c>
      <c r="P18" s="66" t="s">
        <v>246</v>
      </c>
      <c r="Q18" s="66" t="s">
        <v>247</v>
      </c>
      <c r="R18" s="66">
        <v>7.8</v>
      </c>
      <c r="Y18" s="71" t="s">
        <v>113</v>
      </c>
      <c r="Z18" s="66">
        <v>8</v>
      </c>
    </row>
    <row r="19" spans="2:26" ht="18" customHeight="1" thickTop="1" thickBot="1" x14ac:dyDescent="0.25">
      <c r="B19" s="217"/>
      <c r="C19" s="99"/>
      <c r="D19" s="96"/>
      <c r="E19" s="85">
        <f>IFERROR(INDEX(R4:R102,MATCH(D19,Activities,0)),)</f>
        <v>0</v>
      </c>
      <c r="F19" s="96"/>
      <c r="G19" s="87">
        <f>IFERROR((((C4*E19)/60)*F19)-(((C7*C6)/1440)*F19),0)</f>
        <v>0</v>
      </c>
      <c r="H19" s="218"/>
      <c r="P19" s="66" t="s">
        <v>247</v>
      </c>
      <c r="Q19" s="71" t="s">
        <v>248</v>
      </c>
      <c r="R19" s="66">
        <v>8</v>
      </c>
      <c r="Y19" s="66" t="s">
        <v>33</v>
      </c>
      <c r="Z19" s="66">
        <v>7</v>
      </c>
    </row>
    <row r="20" spans="2:26" ht="18" customHeight="1" thickTop="1" x14ac:dyDescent="0.2">
      <c r="B20" s="217"/>
      <c r="C20" s="88" t="s">
        <v>11</v>
      </c>
      <c r="D20" s="84"/>
      <c r="E20" s="85"/>
      <c r="F20" s="84"/>
      <c r="G20" s="85"/>
      <c r="H20" s="218"/>
      <c r="P20" s="71" t="s">
        <v>248</v>
      </c>
      <c r="Q20" s="66" t="s">
        <v>249</v>
      </c>
      <c r="R20" s="66">
        <v>7</v>
      </c>
      <c r="Y20" s="66" t="s">
        <v>34</v>
      </c>
      <c r="Z20" s="66">
        <v>8.5</v>
      </c>
    </row>
    <row r="21" spans="2:26" ht="18" customHeight="1" thickBot="1" x14ac:dyDescent="0.25">
      <c r="B21" s="217"/>
      <c r="C21" s="84" t="s">
        <v>2</v>
      </c>
      <c r="D21" s="84" t="s">
        <v>3</v>
      </c>
      <c r="E21" s="85" t="s">
        <v>8</v>
      </c>
      <c r="F21" s="84" t="s">
        <v>14</v>
      </c>
      <c r="G21" s="85" t="s">
        <v>182</v>
      </c>
      <c r="H21" s="218"/>
      <c r="P21" s="67" t="s">
        <v>112</v>
      </c>
      <c r="Q21" s="66" t="s">
        <v>250</v>
      </c>
      <c r="R21" s="66">
        <v>8.5</v>
      </c>
      <c r="Y21" s="66" t="s">
        <v>35</v>
      </c>
      <c r="Z21" s="66">
        <v>12</v>
      </c>
    </row>
    <row r="22" spans="2:26" ht="18" customHeight="1" thickTop="1" thickBot="1" x14ac:dyDescent="0.25">
      <c r="B22" s="217"/>
      <c r="C22" s="98"/>
      <c r="D22" s="97"/>
      <c r="E22" s="85">
        <f>IFERROR(INDEX(R4:R102,MATCH(D22,Activities,0)),0)</f>
        <v>0</v>
      </c>
      <c r="F22" s="96">
        <v>0</v>
      </c>
      <c r="G22" s="87">
        <f>IFERROR((((C4*E22)/60)*F22)-(((C7*C6)/1440)*F22),0)</f>
        <v>0</v>
      </c>
      <c r="H22" s="218"/>
      <c r="P22" s="66" t="s">
        <v>249</v>
      </c>
      <c r="Q22" s="66" t="s">
        <v>251</v>
      </c>
      <c r="R22" s="66">
        <v>12</v>
      </c>
      <c r="Y22" s="66" t="s">
        <v>54</v>
      </c>
      <c r="Z22" s="66">
        <v>6</v>
      </c>
    </row>
    <row r="23" spans="2:26" ht="7" customHeight="1" thickTop="1" thickBot="1" x14ac:dyDescent="0.25">
      <c r="B23" s="89"/>
      <c r="C23" s="90"/>
      <c r="D23" s="90"/>
      <c r="E23" s="91"/>
      <c r="F23" s="90"/>
      <c r="G23" s="91"/>
      <c r="H23" s="92"/>
      <c r="P23" s="66" t="s">
        <v>250</v>
      </c>
      <c r="Q23" s="66" t="s">
        <v>54</v>
      </c>
      <c r="R23" s="66">
        <v>6</v>
      </c>
      <c r="Y23" s="66" t="s">
        <v>40</v>
      </c>
      <c r="Z23" s="66">
        <v>8.3000000000000007</v>
      </c>
    </row>
    <row r="24" spans="2:26" ht="8" customHeight="1" thickBot="1" x14ac:dyDescent="0.25">
      <c r="B24" s="93"/>
      <c r="C24" s="93"/>
      <c r="D24" s="93"/>
      <c r="E24" s="94"/>
      <c r="F24" s="93"/>
      <c r="G24" s="94"/>
      <c r="H24" s="93"/>
      <c r="P24" s="66" t="s">
        <v>251</v>
      </c>
      <c r="Q24" s="66" t="s">
        <v>252</v>
      </c>
      <c r="R24" s="66">
        <v>8.3000000000000007</v>
      </c>
      <c r="Y24" s="66" t="s">
        <v>41</v>
      </c>
      <c r="Z24" s="66">
        <v>9</v>
      </c>
    </row>
    <row r="25" spans="2:26" ht="18" customHeight="1" x14ac:dyDescent="0.2">
      <c r="B25" s="79"/>
      <c r="C25" s="80" t="s">
        <v>10</v>
      </c>
      <c r="D25" s="81"/>
      <c r="E25" s="82"/>
      <c r="F25" s="81"/>
      <c r="G25" s="82"/>
      <c r="H25" s="83" t="s">
        <v>159</v>
      </c>
      <c r="P25" s="67" t="s">
        <v>110</v>
      </c>
      <c r="Q25" s="66" t="s">
        <v>253</v>
      </c>
      <c r="R25" s="66">
        <v>9</v>
      </c>
      <c r="Y25" s="66" t="s">
        <v>42</v>
      </c>
      <c r="Z25" s="66">
        <v>9.8000000000000007</v>
      </c>
    </row>
    <row r="26" spans="2:26" ht="18" customHeight="1" thickBot="1" x14ac:dyDescent="0.25">
      <c r="B26" s="217" t="s">
        <v>137</v>
      </c>
      <c r="C26" s="84" t="s">
        <v>2</v>
      </c>
      <c r="D26" s="84" t="s">
        <v>3</v>
      </c>
      <c r="E26" s="85" t="s">
        <v>8</v>
      </c>
      <c r="F26" s="84" t="s">
        <v>14</v>
      </c>
      <c r="G26" s="85" t="s">
        <v>181</v>
      </c>
      <c r="H26" s="218">
        <f>((C7*C6)+G27+G30)</f>
        <v>0</v>
      </c>
      <c r="P26" s="66" t="s">
        <v>54</v>
      </c>
      <c r="Q26" s="66" t="s">
        <v>254</v>
      </c>
      <c r="R26" s="66">
        <v>9.8000000000000007</v>
      </c>
      <c r="Y26" s="66" t="s">
        <v>43</v>
      </c>
      <c r="Z26" s="66">
        <v>10.5</v>
      </c>
    </row>
    <row r="27" spans="2:26" ht="18" customHeight="1" thickTop="1" thickBot="1" x14ac:dyDescent="0.25">
      <c r="B27" s="217"/>
      <c r="C27" s="99"/>
      <c r="D27" s="96"/>
      <c r="E27" s="85">
        <f>IFERROR(INDEX(R4:R102,MATCH(D27,Activities,0)),0)</f>
        <v>0</v>
      </c>
      <c r="F27" s="96">
        <v>0</v>
      </c>
      <c r="G27" s="87">
        <f>IFERROR((((C4*E27)/60)*F27)-(((C7*C6)/1440)*F27),0)</f>
        <v>0</v>
      </c>
      <c r="H27" s="218"/>
      <c r="P27" s="66" t="s">
        <v>252</v>
      </c>
      <c r="Q27" s="66" t="s">
        <v>255</v>
      </c>
      <c r="R27" s="66">
        <v>10.5</v>
      </c>
      <c r="Y27" s="66" t="s">
        <v>44</v>
      </c>
      <c r="Z27" s="66">
        <v>11</v>
      </c>
    </row>
    <row r="28" spans="2:26" ht="18" customHeight="1" thickTop="1" x14ac:dyDescent="0.2">
      <c r="B28" s="217"/>
      <c r="C28" s="88" t="s">
        <v>11</v>
      </c>
      <c r="D28" s="84"/>
      <c r="E28" s="85"/>
      <c r="F28" s="84"/>
      <c r="G28" s="85"/>
      <c r="H28" s="218"/>
      <c r="P28" s="66" t="s">
        <v>253</v>
      </c>
      <c r="Q28" s="66" t="s">
        <v>256</v>
      </c>
      <c r="R28" s="66">
        <v>11</v>
      </c>
      <c r="Y28" s="66" t="s">
        <v>45</v>
      </c>
      <c r="Z28" s="66">
        <v>11.5</v>
      </c>
    </row>
    <row r="29" spans="2:26" ht="18" customHeight="1" thickBot="1" x14ac:dyDescent="0.25">
      <c r="B29" s="217"/>
      <c r="C29" s="84" t="s">
        <v>2</v>
      </c>
      <c r="D29" s="84" t="s">
        <v>3</v>
      </c>
      <c r="E29" s="85" t="s">
        <v>8</v>
      </c>
      <c r="F29" s="84" t="s">
        <v>14</v>
      </c>
      <c r="G29" s="85" t="s">
        <v>182</v>
      </c>
      <c r="H29" s="218"/>
      <c r="P29" s="66" t="s">
        <v>254</v>
      </c>
      <c r="Q29" s="66" t="s">
        <v>257</v>
      </c>
      <c r="R29" s="66">
        <v>11.5</v>
      </c>
      <c r="Y29" s="66" t="s">
        <v>46</v>
      </c>
      <c r="Z29" s="66">
        <v>11.8</v>
      </c>
    </row>
    <row r="30" spans="2:26" ht="18" customHeight="1" thickTop="1" thickBot="1" x14ac:dyDescent="0.25">
      <c r="B30" s="217"/>
      <c r="C30" s="98"/>
      <c r="D30" s="97"/>
      <c r="E30" s="85">
        <f>IFERROR(INDEX(R4:R102,MATCH(D30,Activities,0)),0)</f>
        <v>0</v>
      </c>
      <c r="F30" s="96">
        <v>0</v>
      </c>
      <c r="G30" s="87">
        <f>IFERROR((((C4*E30)/60)*F30)-(((C7*C6)/1440)*F30),0)</f>
        <v>0</v>
      </c>
      <c r="H30" s="218"/>
      <c r="P30" s="66" t="s">
        <v>255</v>
      </c>
      <c r="Q30" s="66" t="s">
        <v>258</v>
      </c>
      <c r="R30" s="66">
        <v>11.8</v>
      </c>
      <c r="Y30" s="66" t="s">
        <v>47</v>
      </c>
      <c r="Z30" s="66">
        <v>12.3</v>
      </c>
    </row>
    <row r="31" spans="2:26" ht="7" customHeight="1" thickTop="1" thickBot="1" x14ac:dyDescent="0.25">
      <c r="B31" s="89"/>
      <c r="C31" s="90"/>
      <c r="D31" s="90"/>
      <c r="E31" s="91"/>
      <c r="F31" s="90"/>
      <c r="G31" s="91"/>
      <c r="H31" s="92"/>
      <c r="P31" s="66" t="s">
        <v>256</v>
      </c>
      <c r="Q31" s="66" t="s">
        <v>259</v>
      </c>
      <c r="R31" s="66">
        <v>12.3</v>
      </c>
      <c r="Y31" s="66" t="s">
        <v>48</v>
      </c>
      <c r="Z31" s="66">
        <v>12.8</v>
      </c>
    </row>
    <row r="32" spans="2:26" s="64" customFormat="1" ht="8" customHeight="1" thickBot="1" x14ac:dyDescent="0.25">
      <c r="B32" s="93"/>
      <c r="C32" s="93"/>
      <c r="D32" s="93"/>
      <c r="E32" s="94"/>
      <c r="F32" s="93"/>
      <c r="G32" s="94"/>
      <c r="H32" s="93"/>
      <c r="P32" s="64" t="s">
        <v>257</v>
      </c>
      <c r="Q32" s="64" t="s">
        <v>260</v>
      </c>
      <c r="R32" s="64">
        <v>12.8</v>
      </c>
      <c r="Y32" s="64" t="s">
        <v>49</v>
      </c>
      <c r="Z32" s="64">
        <v>14.5</v>
      </c>
    </row>
    <row r="33" spans="2:26" ht="18" customHeight="1" x14ac:dyDescent="0.2">
      <c r="B33" s="79"/>
      <c r="C33" s="80" t="s">
        <v>10</v>
      </c>
      <c r="D33" s="81"/>
      <c r="E33" s="82"/>
      <c r="F33" s="81"/>
      <c r="G33" s="82"/>
      <c r="H33" s="83" t="s">
        <v>159</v>
      </c>
      <c r="P33" s="66" t="s">
        <v>258</v>
      </c>
      <c r="Q33" s="66" t="s">
        <v>261</v>
      </c>
      <c r="R33" s="66">
        <v>14.5</v>
      </c>
      <c r="Y33" s="66" t="s">
        <v>50</v>
      </c>
      <c r="Z33" s="66">
        <v>16</v>
      </c>
    </row>
    <row r="34" spans="2:26" ht="18" customHeight="1" thickBot="1" x14ac:dyDescent="0.25">
      <c r="B34" s="217" t="s">
        <v>138</v>
      </c>
      <c r="C34" s="84" t="s">
        <v>2</v>
      </c>
      <c r="D34" s="84" t="s">
        <v>3</v>
      </c>
      <c r="E34" s="85" t="s">
        <v>8</v>
      </c>
      <c r="F34" s="84" t="s">
        <v>14</v>
      </c>
      <c r="G34" s="85" t="s">
        <v>181</v>
      </c>
      <c r="H34" s="218">
        <f>((C7*C6)+G35+G38)</f>
        <v>0</v>
      </c>
      <c r="P34" s="66" t="s">
        <v>259</v>
      </c>
      <c r="Q34" s="66" t="s">
        <v>262</v>
      </c>
      <c r="R34" s="66">
        <v>16</v>
      </c>
      <c r="Y34" s="66" t="s">
        <v>51</v>
      </c>
      <c r="Z34" s="66">
        <v>19</v>
      </c>
    </row>
    <row r="35" spans="2:26" ht="18" customHeight="1" thickTop="1" thickBot="1" x14ac:dyDescent="0.25">
      <c r="B35" s="217"/>
      <c r="C35" s="99"/>
      <c r="D35" s="96"/>
      <c r="E35" s="85">
        <f>IFERROR(INDEX(R4:R102,MATCH(D35,Activities,0)),0)</f>
        <v>0</v>
      </c>
      <c r="F35" s="96">
        <v>0</v>
      </c>
      <c r="G35" s="87">
        <f>IFERROR((((C4*E35)/60)*F35)-(((C7*C6)/1440)*F35),0)</f>
        <v>0</v>
      </c>
      <c r="H35" s="218"/>
      <c r="P35" s="66" t="s">
        <v>260</v>
      </c>
      <c r="Q35" s="66" t="s">
        <v>263</v>
      </c>
      <c r="R35" s="66">
        <v>19</v>
      </c>
      <c r="Y35" s="66" t="s">
        <v>53</v>
      </c>
      <c r="Z35" s="66">
        <v>19.8</v>
      </c>
    </row>
    <row r="36" spans="2:26" ht="18" customHeight="1" thickTop="1" x14ac:dyDescent="0.2">
      <c r="B36" s="217"/>
      <c r="C36" s="88" t="s">
        <v>11</v>
      </c>
      <c r="D36" s="84"/>
      <c r="E36" s="85"/>
      <c r="F36" s="84"/>
      <c r="G36" s="85"/>
      <c r="H36" s="218"/>
      <c r="P36" s="66" t="s">
        <v>261</v>
      </c>
      <c r="Q36" s="66" t="s">
        <v>264</v>
      </c>
      <c r="R36" s="66">
        <v>19.8</v>
      </c>
      <c r="Y36" s="66" t="s">
        <v>52</v>
      </c>
      <c r="Z36" s="66">
        <v>23</v>
      </c>
    </row>
    <row r="37" spans="2:26" ht="18" customHeight="1" thickBot="1" x14ac:dyDescent="0.25">
      <c r="B37" s="217"/>
      <c r="C37" s="84" t="s">
        <v>2</v>
      </c>
      <c r="D37" s="84" t="s">
        <v>3</v>
      </c>
      <c r="E37" s="85" t="s">
        <v>8</v>
      </c>
      <c r="F37" s="84" t="s">
        <v>14</v>
      </c>
      <c r="G37" s="85" t="s">
        <v>182</v>
      </c>
      <c r="H37" s="218"/>
      <c r="P37" s="66" t="s">
        <v>262</v>
      </c>
      <c r="Q37" s="66" t="s">
        <v>265</v>
      </c>
      <c r="R37" s="66">
        <v>23</v>
      </c>
      <c r="Y37" s="66" t="s">
        <v>55</v>
      </c>
      <c r="Z37" s="66">
        <v>7</v>
      </c>
    </row>
    <row r="38" spans="2:26" ht="18" customHeight="1" thickTop="1" thickBot="1" x14ac:dyDescent="0.25">
      <c r="B38" s="217"/>
      <c r="C38" s="98"/>
      <c r="D38" s="97"/>
      <c r="E38" s="85">
        <f>IFERROR(INDEX(R4:R102,MATCH(D38,Activities,0)),0)</f>
        <v>0</v>
      </c>
      <c r="F38" s="96">
        <v>0</v>
      </c>
      <c r="G38" s="87">
        <f>IFERROR((((C4*E38)/60)*F38)-(((C7*C6)/1440)*F38),0)</f>
        <v>0</v>
      </c>
      <c r="H38" s="218"/>
      <c r="P38" s="66" t="s">
        <v>263</v>
      </c>
      <c r="Q38" s="66" t="s">
        <v>266</v>
      </c>
      <c r="R38" s="66">
        <v>7</v>
      </c>
      <c r="Y38" s="66" t="s">
        <v>57</v>
      </c>
      <c r="Z38" s="66">
        <v>8</v>
      </c>
    </row>
    <row r="39" spans="2:26" ht="7" customHeight="1" thickTop="1" thickBot="1" x14ac:dyDescent="0.25">
      <c r="B39" s="89"/>
      <c r="C39" s="90"/>
      <c r="D39" s="90"/>
      <c r="E39" s="91"/>
      <c r="F39" s="90"/>
      <c r="G39" s="91"/>
      <c r="H39" s="92"/>
      <c r="P39" s="66" t="s">
        <v>264</v>
      </c>
      <c r="Q39" s="66" t="s">
        <v>267</v>
      </c>
      <c r="R39" s="66">
        <v>8</v>
      </c>
      <c r="Y39" s="66" t="s">
        <v>56</v>
      </c>
      <c r="Z39" s="66">
        <v>6</v>
      </c>
    </row>
    <row r="40" spans="2:26" s="64" customFormat="1" ht="8" customHeight="1" thickBot="1" x14ac:dyDescent="0.25">
      <c r="B40" s="93"/>
      <c r="C40" s="93"/>
      <c r="D40" s="93"/>
      <c r="E40" s="94"/>
      <c r="F40" s="93"/>
      <c r="G40" s="94"/>
      <c r="H40" s="93"/>
      <c r="P40" s="64" t="s">
        <v>265</v>
      </c>
      <c r="Q40" s="64" t="s">
        <v>268</v>
      </c>
      <c r="R40" s="64">
        <v>6</v>
      </c>
      <c r="Y40" s="64" t="s">
        <v>58</v>
      </c>
      <c r="Z40" s="64">
        <v>9.3000000000000007</v>
      </c>
    </row>
    <row r="41" spans="2:26" ht="18" customHeight="1" x14ac:dyDescent="0.2">
      <c r="B41" s="79"/>
      <c r="C41" s="80" t="s">
        <v>10</v>
      </c>
      <c r="D41" s="81"/>
      <c r="E41" s="82"/>
      <c r="F41" s="81"/>
      <c r="G41" s="82"/>
      <c r="H41" s="83" t="s">
        <v>159</v>
      </c>
      <c r="P41" s="67" t="s">
        <v>0</v>
      </c>
      <c r="Q41" s="66" t="s">
        <v>269</v>
      </c>
      <c r="R41" s="66">
        <v>9.3000000000000007</v>
      </c>
      <c r="Y41" s="66" t="s">
        <v>59</v>
      </c>
      <c r="Z41" s="66">
        <v>4.5</v>
      </c>
    </row>
    <row r="42" spans="2:26" ht="18" customHeight="1" thickBot="1" x14ac:dyDescent="0.25">
      <c r="B42" s="217" t="s">
        <v>139</v>
      </c>
      <c r="C42" s="84" t="s">
        <v>2</v>
      </c>
      <c r="D42" s="84" t="s">
        <v>3</v>
      </c>
      <c r="E42" s="85" t="s">
        <v>8</v>
      </c>
      <c r="F42" s="84" t="s">
        <v>14</v>
      </c>
      <c r="G42" s="85" t="s">
        <v>181</v>
      </c>
      <c r="H42" s="218">
        <f>((C7*C6)+G43+G46)</f>
        <v>0</v>
      </c>
      <c r="P42" s="66" t="s">
        <v>266</v>
      </c>
      <c r="Q42" s="66" t="s">
        <v>270</v>
      </c>
      <c r="R42" s="66">
        <v>4.5</v>
      </c>
      <c r="Y42" s="66" t="s">
        <v>60</v>
      </c>
      <c r="Z42" s="66">
        <v>12.8</v>
      </c>
    </row>
    <row r="43" spans="2:26" ht="18" customHeight="1" thickTop="1" thickBot="1" x14ac:dyDescent="0.25">
      <c r="B43" s="217"/>
      <c r="C43" s="96"/>
      <c r="D43" s="96"/>
      <c r="E43" s="85">
        <f>IFERROR(INDEX(R4:R102,MATCH(D43,Activities,0)),0)</f>
        <v>0</v>
      </c>
      <c r="F43" s="96">
        <v>0</v>
      </c>
      <c r="G43" s="87">
        <f>IFERROR((((C4*E43)/60)*F43)-(((C7*C6)/1440)*F43),0)</f>
        <v>0</v>
      </c>
      <c r="H43" s="218"/>
      <c r="P43" s="66" t="s">
        <v>267</v>
      </c>
      <c r="Q43" s="66" t="s">
        <v>271</v>
      </c>
      <c r="R43" s="66">
        <v>12.8</v>
      </c>
      <c r="Y43" s="66" t="s">
        <v>61</v>
      </c>
      <c r="Z43" s="66">
        <v>5.5</v>
      </c>
    </row>
    <row r="44" spans="2:26" ht="18" customHeight="1" thickTop="1" x14ac:dyDescent="0.2">
      <c r="B44" s="217"/>
      <c r="C44" s="88" t="s">
        <v>11</v>
      </c>
      <c r="D44" s="84"/>
      <c r="E44" s="85"/>
      <c r="F44" s="84"/>
      <c r="G44" s="85"/>
      <c r="H44" s="218"/>
      <c r="P44" s="66" t="s">
        <v>268</v>
      </c>
      <c r="Q44" s="66" t="s">
        <v>272</v>
      </c>
      <c r="R44" s="66">
        <v>5.5</v>
      </c>
      <c r="Y44" s="66" t="s">
        <v>62</v>
      </c>
      <c r="Z44" s="66">
        <v>7.8</v>
      </c>
    </row>
    <row r="45" spans="2:26" ht="18" customHeight="1" thickBot="1" x14ac:dyDescent="0.25">
      <c r="B45" s="217"/>
      <c r="C45" s="84" t="s">
        <v>2</v>
      </c>
      <c r="D45" s="84" t="s">
        <v>3</v>
      </c>
      <c r="E45" s="85" t="s">
        <v>8</v>
      </c>
      <c r="F45" s="84" t="s">
        <v>14</v>
      </c>
      <c r="G45" s="85" t="s">
        <v>182</v>
      </c>
      <c r="H45" s="218"/>
      <c r="P45" s="66" t="s">
        <v>269</v>
      </c>
      <c r="Q45" s="66" t="s">
        <v>273</v>
      </c>
      <c r="R45" s="66">
        <v>7.8</v>
      </c>
      <c r="Y45" s="66" t="s">
        <v>63</v>
      </c>
      <c r="Z45" s="66">
        <v>4.8</v>
      </c>
    </row>
    <row r="46" spans="2:26" ht="18" customHeight="1" thickTop="1" thickBot="1" x14ac:dyDescent="0.25">
      <c r="B46" s="217"/>
      <c r="C46" s="98"/>
      <c r="D46" s="97"/>
      <c r="E46" s="85">
        <f>IFERROR(INDEX(R4:R102,MATCH(D46,Activities,0)),0)</f>
        <v>0</v>
      </c>
      <c r="F46" s="96">
        <v>0</v>
      </c>
      <c r="G46" s="87">
        <f>IFERROR((((C4*E46)/60)*F46)-(((C7*C6)/1440)*F46),0)</f>
        <v>0</v>
      </c>
      <c r="H46" s="218"/>
      <c r="P46" s="66" t="s">
        <v>270</v>
      </c>
      <c r="Q46" s="66" t="s">
        <v>274</v>
      </c>
      <c r="R46" s="66">
        <v>4.8</v>
      </c>
      <c r="Y46" s="66" t="s">
        <v>64</v>
      </c>
      <c r="Z46" s="66">
        <v>8</v>
      </c>
    </row>
    <row r="47" spans="2:26" ht="6" customHeight="1" thickTop="1" thickBot="1" x14ac:dyDescent="0.25">
      <c r="B47" s="89"/>
      <c r="C47" s="90"/>
      <c r="D47" s="90"/>
      <c r="E47" s="91"/>
      <c r="F47" s="90"/>
      <c r="G47" s="91"/>
      <c r="H47" s="92"/>
      <c r="P47" s="66" t="s">
        <v>271</v>
      </c>
      <c r="Q47" s="66" t="s">
        <v>64</v>
      </c>
      <c r="R47" s="66">
        <v>8</v>
      </c>
      <c r="Y47" s="66" t="s">
        <v>65</v>
      </c>
      <c r="Z47" s="66">
        <v>8</v>
      </c>
    </row>
    <row r="48" spans="2:26" s="64" customFormat="1" ht="8" customHeight="1" thickBot="1" x14ac:dyDescent="0.25">
      <c r="B48" s="93"/>
      <c r="C48" s="93"/>
      <c r="D48" s="93"/>
      <c r="E48" s="94"/>
      <c r="F48" s="93"/>
      <c r="G48" s="94"/>
      <c r="H48" s="93"/>
      <c r="P48" s="64" t="s">
        <v>272</v>
      </c>
      <c r="Q48" s="64" t="s">
        <v>275</v>
      </c>
      <c r="R48" s="64">
        <v>8</v>
      </c>
      <c r="Y48" s="64" t="s">
        <v>66</v>
      </c>
      <c r="Z48" s="64">
        <v>4.8</v>
      </c>
    </row>
    <row r="49" spans="2:26" ht="18" customHeight="1" x14ac:dyDescent="0.2">
      <c r="B49" s="79"/>
      <c r="C49" s="80" t="s">
        <v>10</v>
      </c>
      <c r="D49" s="81"/>
      <c r="E49" s="82"/>
      <c r="F49" s="81"/>
      <c r="G49" s="82"/>
      <c r="H49" s="83" t="s">
        <v>159</v>
      </c>
      <c r="P49" s="66" t="s">
        <v>273</v>
      </c>
      <c r="Q49" s="66" t="s">
        <v>276</v>
      </c>
      <c r="R49" s="66">
        <v>4.8</v>
      </c>
      <c r="Y49" s="66" t="s">
        <v>116</v>
      </c>
      <c r="Z49" s="66">
        <v>12</v>
      </c>
    </row>
    <row r="50" spans="2:26" ht="18" customHeight="1" thickBot="1" x14ac:dyDescent="0.25">
      <c r="B50" s="217" t="s">
        <v>140</v>
      </c>
      <c r="C50" s="84" t="s">
        <v>2</v>
      </c>
      <c r="D50" s="84" t="s">
        <v>3</v>
      </c>
      <c r="E50" s="85" t="s">
        <v>8</v>
      </c>
      <c r="F50" s="84" t="s">
        <v>14</v>
      </c>
      <c r="G50" s="85" t="s">
        <v>181</v>
      </c>
      <c r="H50" s="218">
        <f>((C7*C6)+G51+G54)</f>
        <v>0</v>
      </c>
      <c r="P50" s="66" t="s">
        <v>274</v>
      </c>
      <c r="Q50" s="66" t="s">
        <v>277</v>
      </c>
      <c r="R50" s="66">
        <v>12</v>
      </c>
      <c r="Y50" s="66" t="s">
        <v>67</v>
      </c>
      <c r="Z50" s="66">
        <v>7.8</v>
      </c>
    </row>
    <row r="51" spans="2:26" ht="18" customHeight="1" thickTop="1" thickBot="1" x14ac:dyDescent="0.25">
      <c r="B51" s="217"/>
      <c r="C51" s="99"/>
      <c r="D51" s="96"/>
      <c r="E51" s="85">
        <f>IFERROR(INDEX(R4:R102,MATCH(D51,Activities,0)),0)</f>
        <v>0</v>
      </c>
      <c r="F51" s="96">
        <v>0</v>
      </c>
      <c r="G51" s="87">
        <f>IFERROR((((C4*E51)/60)*F51)-(((C7*C6)/1440)*F51),0)</f>
        <v>0</v>
      </c>
      <c r="H51" s="218"/>
      <c r="P51" s="66" t="s">
        <v>64</v>
      </c>
      <c r="Q51" s="66" t="s">
        <v>278</v>
      </c>
      <c r="R51" s="66">
        <v>7.8</v>
      </c>
      <c r="Y51" s="66" t="s">
        <v>69</v>
      </c>
      <c r="Z51" s="66">
        <v>5.3</v>
      </c>
    </row>
    <row r="52" spans="2:26" ht="18" customHeight="1" thickTop="1" x14ac:dyDescent="0.2">
      <c r="B52" s="217"/>
      <c r="C52" s="88" t="s">
        <v>11</v>
      </c>
      <c r="D52" s="84"/>
      <c r="E52" s="85"/>
      <c r="F52" s="84"/>
      <c r="G52" s="85"/>
      <c r="H52" s="218"/>
      <c r="P52" s="66" t="s">
        <v>275</v>
      </c>
      <c r="Q52" s="66" t="s">
        <v>279</v>
      </c>
      <c r="R52" s="66">
        <v>5.3</v>
      </c>
      <c r="Y52" s="66" t="s">
        <v>70</v>
      </c>
      <c r="Z52" s="66">
        <v>10.3</v>
      </c>
    </row>
    <row r="53" spans="2:26" ht="18" customHeight="1" thickBot="1" x14ac:dyDescent="0.25">
      <c r="B53" s="217"/>
      <c r="C53" s="84" t="s">
        <v>2</v>
      </c>
      <c r="D53" s="84" t="s">
        <v>3</v>
      </c>
      <c r="E53" s="85" t="s">
        <v>8</v>
      </c>
      <c r="F53" s="84" t="s">
        <v>14</v>
      </c>
      <c r="G53" s="85" t="s">
        <v>182</v>
      </c>
      <c r="H53" s="218"/>
      <c r="P53" s="66" t="s">
        <v>276</v>
      </c>
      <c r="Q53" s="66" t="s">
        <v>280</v>
      </c>
      <c r="R53" s="66">
        <v>10.3</v>
      </c>
      <c r="Y53" s="66" t="s">
        <v>71</v>
      </c>
      <c r="Z53" s="66">
        <v>8</v>
      </c>
    </row>
    <row r="54" spans="2:26" ht="18" customHeight="1" thickTop="1" thickBot="1" x14ac:dyDescent="0.25">
      <c r="B54" s="217"/>
      <c r="C54" s="98"/>
      <c r="D54" s="97"/>
      <c r="E54" s="85">
        <f>IFERROR(INDEX(R4:R102,MATCH(D54,Activities,0)),0)</f>
        <v>0</v>
      </c>
      <c r="F54" s="96">
        <v>0</v>
      </c>
      <c r="G54" s="87">
        <f>IFERROR((((C4*E54)/60)*F54)-(((C7*C6)/1440)*F54),0)</f>
        <v>0</v>
      </c>
      <c r="H54" s="218"/>
      <c r="P54" s="66" t="s">
        <v>277</v>
      </c>
      <c r="Q54" s="66" t="s">
        <v>281</v>
      </c>
      <c r="R54" s="66">
        <v>8</v>
      </c>
      <c r="Y54" s="66" t="s">
        <v>72</v>
      </c>
      <c r="Z54" s="66">
        <v>10</v>
      </c>
    </row>
    <row r="55" spans="2:26" ht="6" customHeight="1" thickTop="1" thickBot="1" x14ac:dyDescent="0.25">
      <c r="B55" s="89"/>
      <c r="C55" s="90"/>
      <c r="D55" s="90"/>
      <c r="E55" s="91"/>
      <c r="F55" s="90"/>
      <c r="G55" s="91"/>
      <c r="H55" s="92"/>
      <c r="P55" s="66" t="s">
        <v>278</v>
      </c>
      <c r="Q55" s="66" t="s">
        <v>282</v>
      </c>
      <c r="R55" s="66">
        <v>10</v>
      </c>
      <c r="Y55" s="66" t="s">
        <v>73</v>
      </c>
      <c r="Z55" s="66">
        <v>7</v>
      </c>
    </row>
    <row r="56" spans="2:26" s="64" customFormat="1" ht="8" customHeight="1" thickBot="1" x14ac:dyDescent="0.25">
      <c r="B56" s="93"/>
      <c r="C56" s="93"/>
      <c r="D56" s="93"/>
      <c r="E56" s="94"/>
      <c r="F56" s="93"/>
      <c r="G56" s="94"/>
      <c r="H56" s="93"/>
      <c r="P56" s="64" t="s">
        <v>279</v>
      </c>
      <c r="Q56" s="64" t="s">
        <v>283</v>
      </c>
      <c r="R56" s="64">
        <v>7</v>
      </c>
      <c r="Y56" s="64" t="s">
        <v>74</v>
      </c>
      <c r="Z56" s="64">
        <v>7.5</v>
      </c>
    </row>
    <row r="57" spans="2:26" ht="18" customHeight="1" x14ac:dyDescent="0.2">
      <c r="B57" s="79"/>
      <c r="C57" s="80" t="s">
        <v>10</v>
      </c>
      <c r="D57" s="81"/>
      <c r="E57" s="82"/>
      <c r="F57" s="81"/>
      <c r="G57" s="82"/>
      <c r="H57" s="83" t="s">
        <v>159</v>
      </c>
      <c r="P57" s="66" t="s">
        <v>280</v>
      </c>
      <c r="Q57" s="66" t="s">
        <v>284</v>
      </c>
      <c r="R57" s="66">
        <v>7.5</v>
      </c>
      <c r="Y57" s="66" t="s">
        <v>75</v>
      </c>
      <c r="Z57" s="66">
        <v>5.8</v>
      </c>
    </row>
    <row r="58" spans="2:26" ht="18" customHeight="1" thickBot="1" x14ac:dyDescent="0.25">
      <c r="B58" s="217" t="s">
        <v>141</v>
      </c>
      <c r="C58" s="84" t="s">
        <v>2</v>
      </c>
      <c r="D58" s="84" t="s">
        <v>3</v>
      </c>
      <c r="E58" s="85" t="s">
        <v>8</v>
      </c>
      <c r="F58" s="84" t="s">
        <v>14</v>
      </c>
      <c r="G58" s="85" t="s">
        <v>12</v>
      </c>
      <c r="H58" s="218">
        <f>((C7*C6)+G59+G62)</f>
        <v>0</v>
      </c>
      <c r="P58" s="66" t="s">
        <v>281</v>
      </c>
      <c r="Q58" s="66" t="s">
        <v>285</v>
      </c>
      <c r="R58" s="66">
        <v>5.8</v>
      </c>
      <c r="Y58" s="66" t="s">
        <v>76</v>
      </c>
      <c r="Z58" s="66">
        <v>8.3000000000000007</v>
      </c>
    </row>
    <row r="59" spans="2:26" ht="18" customHeight="1" thickTop="1" thickBot="1" x14ac:dyDescent="0.25">
      <c r="B59" s="217"/>
      <c r="C59" s="96"/>
      <c r="D59" s="96"/>
      <c r="E59" s="85">
        <f>IFERROR(INDEX(R4:R102,MATCH(D59,Activities,0)),0)</f>
        <v>0</v>
      </c>
      <c r="F59" s="96">
        <v>0</v>
      </c>
      <c r="G59" s="87">
        <f>IFERROR((((C4*E59)/60)*F59)-(((C7*C6)/1440)*F59),0)</f>
        <v>0</v>
      </c>
      <c r="H59" s="218"/>
      <c r="P59" s="66" t="s">
        <v>282</v>
      </c>
      <c r="Q59" s="66" t="s">
        <v>286</v>
      </c>
      <c r="R59" s="66">
        <v>8.3000000000000007</v>
      </c>
      <c r="Y59" s="66" t="s">
        <v>77</v>
      </c>
      <c r="Z59" s="66">
        <v>6.3</v>
      </c>
    </row>
    <row r="60" spans="2:26" ht="18" customHeight="1" thickTop="1" x14ac:dyDescent="0.2">
      <c r="B60" s="217"/>
      <c r="C60" s="88" t="s">
        <v>11</v>
      </c>
      <c r="D60" s="84"/>
      <c r="E60" s="85"/>
      <c r="F60" s="84"/>
      <c r="G60" s="85"/>
      <c r="H60" s="218"/>
      <c r="P60" s="66" t="s">
        <v>283</v>
      </c>
      <c r="Q60" s="66" t="s">
        <v>287</v>
      </c>
      <c r="R60" s="66">
        <v>6.3</v>
      </c>
      <c r="Y60" s="66" t="s">
        <v>78</v>
      </c>
      <c r="Z60" s="66">
        <v>10</v>
      </c>
    </row>
    <row r="61" spans="2:26" ht="18" customHeight="1" thickBot="1" x14ac:dyDescent="0.25">
      <c r="B61" s="217"/>
      <c r="C61" s="84" t="s">
        <v>2</v>
      </c>
      <c r="D61" s="84" t="s">
        <v>3</v>
      </c>
      <c r="E61" s="85" t="s">
        <v>8</v>
      </c>
      <c r="F61" s="84" t="s">
        <v>14</v>
      </c>
      <c r="G61" s="85" t="s">
        <v>12</v>
      </c>
      <c r="H61" s="218"/>
      <c r="P61" s="66" t="s">
        <v>284</v>
      </c>
      <c r="Q61" s="66" t="s">
        <v>288</v>
      </c>
      <c r="R61" s="66">
        <v>10</v>
      </c>
      <c r="Y61" s="66" t="s">
        <v>79</v>
      </c>
      <c r="Z61" s="66">
        <v>7</v>
      </c>
    </row>
    <row r="62" spans="2:26" ht="18" customHeight="1" thickTop="1" thickBot="1" x14ac:dyDescent="0.25">
      <c r="B62" s="217"/>
      <c r="C62" s="98"/>
      <c r="D62" s="97"/>
      <c r="E62" s="85">
        <f>IFERROR(INDEX(R4:R102,MATCH(D62,Activities,0)),0)</f>
        <v>0</v>
      </c>
      <c r="F62" s="96">
        <v>0</v>
      </c>
      <c r="G62" s="87">
        <f>IFERROR((((C4*E62)/60)*F62)-(((C7*C6)/1440)*F62),0)</f>
        <v>0</v>
      </c>
      <c r="H62" s="218"/>
      <c r="P62" s="66" t="s">
        <v>285</v>
      </c>
      <c r="Q62" s="66" t="s">
        <v>289</v>
      </c>
      <c r="R62" s="66">
        <v>7</v>
      </c>
      <c r="Y62" s="66" t="s">
        <v>80</v>
      </c>
      <c r="Z62" s="66">
        <v>5</v>
      </c>
    </row>
    <row r="63" spans="2:26" ht="8" customHeight="1" thickTop="1" thickBot="1" x14ac:dyDescent="0.25">
      <c r="B63" s="72"/>
      <c r="C63" s="73"/>
      <c r="D63" s="73"/>
      <c r="E63" s="74"/>
      <c r="F63" s="73"/>
      <c r="G63" s="74"/>
      <c r="H63" s="75"/>
      <c r="P63" s="66" t="s">
        <v>286</v>
      </c>
      <c r="Q63" s="66" t="s">
        <v>290</v>
      </c>
      <c r="R63" s="66">
        <v>5</v>
      </c>
      <c r="Y63" s="66" t="s">
        <v>81</v>
      </c>
      <c r="Z63" s="66">
        <v>4</v>
      </c>
    </row>
    <row r="64" spans="2:26" s="64" customFormat="1" ht="10" customHeight="1" x14ac:dyDescent="0.2">
      <c r="B64" s="76"/>
      <c r="C64" s="76"/>
      <c r="D64" s="76"/>
      <c r="E64" s="77"/>
      <c r="F64" s="76"/>
      <c r="G64" s="77"/>
      <c r="H64" s="76"/>
      <c r="P64" s="64" t="s">
        <v>287</v>
      </c>
      <c r="Q64" s="64" t="s">
        <v>291</v>
      </c>
      <c r="R64" s="64">
        <v>4</v>
      </c>
      <c r="Y64" s="64" t="s">
        <v>83</v>
      </c>
      <c r="Z64" s="64">
        <v>8</v>
      </c>
    </row>
    <row r="65" spans="2:26" s="64" customFormat="1" ht="18" customHeight="1" x14ac:dyDescent="0.2">
      <c r="B65" s="76"/>
      <c r="C65" s="76"/>
      <c r="D65" s="76"/>
      <c r="E65" s="77"/>
      <c r="F65" s="76"/>
      <c r="G65" s="77"/>
      <c r="H65" s="76"/>
      <c r="P65" s="64" t="s">
        <v>288</v>
      </c>
      <c r="Q65" s="64" t="s">
        <v>292</v>
      </c>
      <c r="R65" s="64">
        <v>8</v>
      </c>
      <c r="Y65" s="64" t="s">
        <v>82</v>
      </c>
      <c r="Z65" s="64">
        <v>6</v>
      </c>
    </row>
    <row r="66" spans="2:26" s="64" customFormat="1" x14ac:dyDescent="0.2">
      <c r="B66" s="76"/>
      <c r="C66" s="76"/>
      <c r="D66" s="76"/>
      <c r="E66" s="77"/>
      <c r="F66" s="76"/>
      <c r="G66" s="77"/>
      <c r="H66" s="76"/>
      <c r="P66" s="64" t="s">
        <v>83</v>
      </c>
      <c r="Q66" s="64" t="s">
        <v>86</v>
      </c>
      <c r="R66" s="64">
        <v>4</v>
      </c>
      <c r="Y66" s="64" t="s">
        <v>87</v>
      </c>
      <c r="Z66" s="64">
        <v>6</v>
      </c>
    </row>
    <row r="67" spans="2:26" s="64" customFormat="1" hidden="1" x14ac:dyDescent="0.2">
      <c r="B67" s="76"/>
      <c r="C67" s="76"/>
      <c r="D67" s="76"/>
      <c r="E67" s="77"/>
      <c r="F67" s="76"/>
      <c r="G67" s="77"/>
      <c r="H67" s="76"/>
      <c r="P67" s="64" t="s">
        <v>82</v>
      </c>
      <c r="Q67" s="64" t="s">
        <v>87</v>
      </c>
      <c r="R67" s="64">
        <v>6</v>
      </c>
      <c r="Y67" s="64" t="s">
        <v>88</v>
      </c>
      <c r="Z67" s="64">
        <v>10</v>
      </c>
    </row>
    <row r="68" spans="2:26" ht="16" hidden="1" customHeight="1" x14ac:dyDescent="0.2">
      <c r="P68" s="66" t="s">
        <v>84</v>
      </c>
      <c r="Q68" s="66" t="s">
        <v>88</v>
      </c>
      <c r="R68" s="66">
        <v>10</v>
      </c>
      <c r="Y68" s="67" t="s">
        <v>111</v>
      </c>
    </row>
    <row r="69" spans="2:26" hidden="1" x14ac:dyDescent="0.2">
      <c r="P69" s="66" t="s">
        <v>85</v>
      </c>
      <c r="Q69" s="66" t="s">
        <v>36</v>
      </c>
      <c r="R69" s="66">
        <v>2.5</v>
      </c>
      <c r="Y69" s="66" t="s">
        <v>36</v>
      </c>
      <c r="Z69" s="66">
        <v>2.5</v>
      </c>
    </row>
    <row r="70" spans="2:26" hidden="1" x14ac:dyDescent="0.2">
      <c r="P70" s="66" t="s">
        <v>86</v>
      </c>
      <c r="Q70" s="66" t="s">
        <v>37</v>
      </c>
      <c r="R70" s="66">
        <v>4</v>
      </c>
      <c r="Y70" s="66" t="s">
        <v>37</v>
      </c>
      <c r="Z70" s="66">
        <v>4</v>
      </c>
    </row>
    <row r="71" spans="2:26" hidden="1" x14ac:dyDescent="0.2">
      <c r="P71" s="66" t="s">
        <v>87</v>
      </c>
      <c r="Q71" s="66" t="s">
        <v>38</v>
      </c>
      <c r="R71" s="66">
        <v>2</v>
      </c>
      <c r="Y71" s="66" t="s">
        <v>38</v>
      </c>
      <c r="Z71" s="66">
        <v>2</v>
      </c>
    </row>
    <row r="72" spans="2:26" hidden="1" x14ac:dyDescent="0.2">
      <c r="P72" s="66" t="s">
        <v>88</v>
      </c>
      <c r="Q72" s="66" t="s">
        <v>39</v>
      </c>
      <c r="R72" s="66">
        <v>3.3</v>
      </c>
      <c r="Y72" s="66" t="s">
        <v>39</v>
      </c>
      <c r="Z72" s="66">
        <v>3.3</v>
      </c>
    </row>
    <row r="73" spans="2:26" hidden="1" x14ac:dyDescent="0.2">
      <c r="P73" s="67" t="s">
        <v>111</v>
      </c>
      <c r="Q73" s="66" t="s">
        <v>114</v>
      </c>
      <c r="R73" s="66">
        <v>3</v>
      </c>
      <c r="Y73" s="66" t="s">
        <v>114</v>
      </c>
      <c r="Z73" s="66">
        <v>3</v>
      </c>
    </row>
    <row r="74" spans="2:26" hidden="1" x14ac:dyDescent="0.2">
      <c r="P74" s="66" t="s">
        <v>36</v>
      </c>
      <c r="Q74" s="66" t="s">
        <v>115</v>
      </c>
      <c r="R74" s="66">
        <v>2.2999999999999998</v>
      </c>
      <c r="Y74" s="66" t="s">
        <v>115</v>
      </c>
      <c r="Z74" s="66">
        <v>2.2999999999999998</v>
      </c>
    </row>
    <row r="75" spans="2:26" hidden="1" x14ac:dyDescent="0.2">
      <c r="P75" s="66" t="s">
        <v>37</v>
      </c>
      <c r="Q75" s="66" t="s">
        <v>146</v>
      </c>
      <c r="R75" s="66">
        <v>6</v>
      </c>
      <c r="Y75" s="66" t="s">
        <v>109</v>
      </c>
      <c r="Z75" s="66">
        <v>7.8</v>
      </c>
    </row>
    <row r="76" spans="2:26" hidden="1" x14ac:dyDescent="0.2">
      <c r="P76" s="66" t="s">
        <v>38</v>
      </c>
      <c r="Q76" s="66" t="s">
        <v>145</v>
      </c>
      <c r="R76" s="66">
        <v>7.8</v>
      </c>
      <c r="Y76" s="66" t="s">
        <v>89</v>
      </c>
      <c r="Z76" s="66">
        <v>2.8</v>
      </c>
    </row>
    <row r="77" spans="2:26" hidden="1" x14ac:dyDescent="0.2">
      <c r="P77" s="66" t="s">
        <v>39</v>
      </c>
      <c r="Q77" s="66" t="s">
        <v>89</v>
      </c>
      <c r="R77" s="66">
        <v>2.8</v>
      </c>
      <c r="Y77" s="66" t="s">
        <v>90</v>
      </c>
      <c r="Z77" s="66">
        <v>5.8</v>
      </c>
    </row>
    <row r="78" spans="2:26" hidden="1" x14ac:dyDescent="0.2">
      <c r="P78" s="66" t="s">
        <v>114</v>
      </c>
      <c r="Q78" s="66" t="s">
        <v>90</v>
      </c>
      <c r="R78" s="66">
        <v>5.8</v>
      </c>
      <c r="Y78" s="66" t="s">
        <v>91</v>
      </c>
      <c r="Z78" s="66">
        <v>12.5</v>
      </c>
    </row>
    <row r="79" spans="2:26" hidden="1" x14ac:dyDescent="0.2">
      <c r="P79" s="66" t="s">
        <v>115</v>
      </c>
      <c r="Q79" s="66" t="s">
        <v>91</v>
      </c>
      <c r="R79" s="66">
        <v>12.5</v>
      </c>
      <c r="Y79" s="66" t="s">
        <v>92</v>
      </c>
      <c r="Z79" s="66">
        <v>3</v>
      </c>
    </row>
    <row r="80" spans="2:26" hidden="1" x14ac:dyDescent="0.2">
      <c r="P80" s="67" t="s">
        <v>311</v>
      </c>
      <c r="Q80" s="66" t="s">
        <v>92</v>
      </c>
      <c r="R80" s="66">
        <v>3</v>
      </c>
      <c r="Y80" s="66" t="s">
        <v>93</v>
      </c>
      <c r="Z80" s="66">
        <v>4.5</v>
      </c>
    </row>
    <row r="81" spans="16:26" hidden="1" x14ac:dyDescent="0.2">
      <c r="P81" s="66" t="s">
        <v>146</v>
      </c>
      <c r="Q81" s="66" t="s">
        <v>93</v>
      </c>
      <c r="R81" s="66">
        <v>4.5</v>
      </c>
      <c r="Y81" s="66" t="s">
        <v>94</v>
      </c>
      <c r="Z81" s="66">
        <v>3</v>
      </c>
    </row>
    <row r="82" spans="16:26" hidden="1" x14ac:dyDescent="0.2">
      <c r="P82" s="66" t="s">
        <v>145</v>
      </c>
      <c r="Q82" s="66" t="s">
        <v>94</v>
      </c>
      <c r="R82" s="66">
        <v>3</v>
      </c>
      <c r="Y82" s="66" t="s">
        <v>95</v>
      </c>
      <c r="Z82" s="66">
        <v>5</v>
      </c>
    </row>
    <row r="83" spans="16:26" hidden="1" x14ac:dyDescent="0.2">
      <c r="P83" s="67" t="s">
        <v>134</v>
      </c>
      <c r="Q83" s="66" t="s">
        <v>95</v>
      </c>
      <c r="R83" s="66">
        <v>5</v>
      </c>
      <c r="Y83" s="66" t="s">
        <v>96</v>
      </c>
      <c r="Z83" s="66">
        <v>6</v>
      </c>
    </row>
    <row r="84" spans="16:26" hidden="1" x14ac:dyDescent="0.2">
      <c r="P84" s="66" t="s">
        <v>89</v>
      </c>
      <c r="Q84" s="66" t="s">
        <v>96</v>
      </c>
      <c r="R84" s="66">
        <v>6</v>
      </c>
      <c r="Y84" s="66" t="s">
        <v>97</v>
      </c>
      <c r="Z84" s="66">
        <v>9.8000000000000007</v>
      </c>
    </row>
    <row r="85" spans="16:26" hidden="1" x14ac:dyDescent="0.2">
      <c r="P85" s="66" t="s">
        <v>90</v>
      </c>
      <c r="Q85" s="66" t="s">
        <v>97</v>
      </c>
      <c r="R85" s="66">
        <v>9.8000000000000007</v>
      </c>
      <c r="Y85" s="66" t="s">
        <v>104</v>
      </c>
      <c r="Z85" s="66">
        <v>8.3000000000000007</v>
      </c>
    </row>
    <row r="86" spans="16:26" hidden="1" x14ac:dyDescent="0.2">
      <c r="P86" s="66" t="s">
        <v>91</v>
      </c>
      <c r="Q86" s="66" t="s">
        <v>104</v>
      </c>
      <c r="R86" s="66">
        <v>8.3000000000000007</v>
      </c>
      <c r="Y86" s="66" t="s">
        <v>98</v>
      </c>
      <c r="Z86" s="66">
        <v>5.8</v>
      </c>
    </row>
    <row r="87" spans="16:26" hidden="1" x14ac:dyDescent="0.2">
      <c r="P87" s="66" t="s">
        <v>92</v>
      </c>
      <c r="Q87" s="66" t="s">
        <v>98</v>
      </c>
      <c r="R87" s="66">
        <v>5.8</v>
      </c>
      <c r="Y87" s="66" t="s">
        <v>99</v>
      </c>
      <c r="Z87" s="66">
        <v>9.5</v>
      </c>
    </row>
    <row r="88" spans="16:26" hidden="1" x14ac:dyDescent="0.2">
      <c r="P88" s="66" t="s">
        <v>93</v>
      </c>
      <c r="Q88" s="66" t="s">
        <v>99</v>
      </c>
      <c r="R88" s="66">
        <v>9.5</v>
      </c>
      <c r="Y88" s="66" t="s">
        <v>100</v>
      </c>
      <c r="Z88" s="66">
        <v>4.8</v>
      </c>
    </row>
    <row r="89" spans="16:26" hidden="1" x14ac:dyDescent="0.2">
      <c r="P89" s="66" t="s">
        <v>94</v>
      </c>
      <c r="Q89" s="66" t="s">
        <v>100</v>
      </c>
      <c r="R89" s="66">
        <v>4.8</v>
      </c>
      <c r="Y89" s="66" t="s">
        <v>101</v>
      </c>
      <c r="Z89" s="66">
        <v>10.3</v>
      </c>
    </row>
    <row r="90" spans="16:26" hidden="1" x14ac:dyDescent="0.2">
      <c r="P90" s="66" t="s">
        <v>95</v>
      </c>
      <c r="Q90" s="66" t="s">
        <v>101</v>
      </c>
      <c r="R90" s="66">
        <v>10.3</v>
      </c>
      <c r="Y90" s="66" t="s">
        <v>102</v>
      </c>
      <c r="Z90" s="66">
        <v>5.3</v>
      </c>
    </row>
    <row r="91" spans="16:26" hidden="1" x14ac:dyDescent="0.2">
      <c r="P91" s="66" t="s">
        <v>96</v>
      </c>
      <c r="Q91" s="66" t="s">
        <v>102</v>
      </c>
      <c r="R91" s="66">
        <v>5.3</v>
      </c>
      <c r="Y91" s="66" t="s">
        <v>103</v>
      </c>
      <c r="Z91" s="66">
        <v>13.8</v>
      </c>
    </row>
    <row r="92" spans="16:26" hidden="1" x14ac:dyDescent="0.2">
      <c r="P92" s="66" t="s">
        <v>97</v>
      </c>
      <c r="Q92" s="66" t="s">
        <v>103</v>
      </c>
      <c r="R92" s="66">
        <v>13.8</v>
      </c>
      <c r="Y92" s="66" t="s">
        <v>105</v>
      </c>
      <c r="Z92" s="66">
        <v>10</v>
      </c>
    </row>
    <row r="93" spans="16:26" hidden="1" x14ac:dyDescent="0.2">
      <c r="P93" s="66" t="s">
        <v>104</v>
      </c>
      <c r="Q93" s="66" t="s">
        <v>105</v>
      </c>
      <c r="R93" s="66">
        <v>10</v>
      </c>
      <c r="Y93" s="66" t="s">
        <v>68</v>
      </c>
      <c r="Z93" s="66">
        <v>10</v>
      </c>
    </row>
    <row r="94" spans="16:26" hidden="1" x14ac:dyDescent="0.2">
      <c r="P94" s="66" t="s">
        <v>98</v>
      </c>
      <c r="Q94" s="66" t="s">
        <v>68</v>
      </c>
      <c r="R94" s="66">
        <v>10</v>
      </c>
      <c r="Y94" s="66" t="s">
        <v>106</v>
      </c>
      <c r="Z94" s="66">
        <v>7</v>
      </c>
    </row>
    <row r="95" spans="16:26" hidden="1" x14ac:dyDescent="0.2">
      <c r="P95" s="66" t="s">
        <v>99</v>
      </c>
      <c r="Q95" s="66" t="s">
        <v>106</v>
      </c>
      <c r="R95" s="66">
        <v>7</v>
      </c>
      <c r="Y95" s="66" t="s">
        <v>107</v>
      </c>
      <c r="Z95" s="66">
        <v>9</v>
      </c>
    </row>
    <row r="96" spans="16:26" hidden="1" x14ac:dyDescent="0.2">
      <c r="P96" s="66" t="s">
        <v>100</v>
      </c>
      <c r="Q96" s="66" t="s">
        <v>107</v>
      </c>
      <c r="R96" s="66">
        <v>9</v>
      </c>
      <c r="Y96" s="66" t="s">
        <v>108</v>
      </c>
      <c r="Z96" s="66">
        <v>13</v>
      </c>
    </row>
    <row r="97" spans="16:26" hidden="1" x14ac:dyDescent="0.2">
      <c r="P97" s="66" t="s">
        <v>101</v>
      </c>
      <c r="Q97" s="66" t="s">
        <v>108</v>
      </c>
      <c r="R97" s="66">
        <v>13</v>
      </c>
      <c r="Y97" s="66" t="s">
        <v>117</v>
      </c>
      <c r="Z97" s="66">
        <v>4.3</v>
      </c>
    </row>
    <row r="98" spans="16:26" hidden="1" x14ac:dyDescent="0.2">
      <c r="P98" s="66" t="s">
        <v>102</v>
      </c>
      <c r="Q98" s="66" t="s">
        <v>117</v>
      </c>
      <c r="R98" s="66">
        <v>4.3</v>
      </c>
      <c r="Y98" s="66" t="s">
        <v>118</v>
      </c>
      <c r="Z98" s="66">
        <v>5.3</v>
      </c>
    </row>
    <row r="99" spans="16:26" hidden="1" x14ac:dyDescent="0.2">
      <c r="P99" s="66" t="s">
        <v>103</v>
      </c>
      <c r="Q99" s="66" t="s">
        <v>118</v>
      </c>
      <c r="R99" s="66">
        <v>5.3</v>
      </c>
      <c r="Y99" s="66" t="s">
        <v>119</v>
      </c>
      <c r="Z99" s="66">
        <v>8</v>
      </c>
    </row>
    <row r="100" spans="16:26" hidden="1" x14ac:dyDescent="0.2">
      <c r="P100" s="66" t="s">
        <v>105</v>
      </c>
      <c r="Q100" s="66" t="s">
        <v>119</v>
      </c>
      <c r="R100" s="66">
        <v>8</v>
      </c>
    </row>
    <row r="101" spans="16:26" hidden="1" x14ac:dyDescent="0.2">
      <c r="P101" s="67" t="s">
        <v>306</v>
      </c>
      <c r="Q101" s="66" t="s">
        <v>143</v>
      </c>
      <c r="R101" s="66">
        <v>3.5</v>
      </c>
    </row>
    <row r="102" spans="16:26" hidden="1" x14ac:dyDescent="0.2">
      <c r="P102" s="66" t="s">
        <v>68</v>
      </c>
      <c r="Q102" s="66" t="s">
        <v>144</v>
      </c>
      <c r="R102" s="66">
        <v>6</v>
      </c>
    </row>
    <row r="103" spans="16:26" hidden="1" x14ac:dyDescent="0.2">
      <c r="P103" s="66" t="s">
        <v>106</v>
      </c>
    </row>
    <row r="104" spans="16:26" hidden="1" x14ac:dyDescent="0.2">
      <c r="P104" s="66" t="s">
        <v>107</v>
      </c>
    </row>
    <row r="105" spans="16:26" hidden="1" x14ac:dyDescent="0.2">
      <c r="P105" s="66" t="s">
        <v>108</v>
      </c>
    </row>
    <row r="106" spans="16:26" hidden="1" x14ac:dyDescent="0.2">
      <c r="P106" s="66" t="s">
        <v>117</v>
      </c>
    </row>
    <row r="107" spans="16:26" hidden="1" x14ac:dyDescent="0.2">
      <c r="P107" s="66" t="s">
        <v>118</v>
      </c>
    </row>
    <row r="108" spans="16:26" hidden="1" x14ac:dyDescent="0.2">
      <c r="P108" s="66" t="s">
        <v>119</v>
      </c>
    </row>
    <row r="109" spans="16:26" hidden="1" x14ac:dyDescent="0.2">
      <c r="P109" s="67" t="s">
        <v>1</v>
      </c>
    </row>
    <row r="110" spans="16:26" hidden="1" x14ac:dyDescent="0.2">
      <c r="P110" s="66" t="s">
        <v>143</v>
      </c>
    </row>
    <row r="111" spans="16:26" hidden="1" x14ac:dyDescent="0.2">
      <c r="P111" s="66" t="s">
        <v>144</v>
      </c>
    </row>
  </sheetData>
  <sheetProtection algorithmName="SHA-512" hashValue="z4eWfKDqg9Ag+W7FRdHeaEutIv7bZE84YmG3KxQS23q9zW3rg4fsqM0b7ROa0EcbFurE/6zMuVfB92Jk/kqaFw==" saltValue="dtjyv2wfuGteM2wE3S0OtQ==" spinCount="100000" sheet="1" objects="1" scenarios="1" selectLockedCells="1"/>
  <mergeCells count="19">
    <mergeCell ref="F3:G4"/>
    <mergeCell ref="F5:G5"/>
    <mergeCell ref="F6:G6"/>
    <mergeCell ref="F7:G7"/>
    <mergeCell ref="A1:I1"/>
    <mergeCell ref="H50:H54"/>
    <mergeCell ref="H58:H62"/>
    <mergeCell ref="B18:B22"/>
    <mergeCell ref="B26:B30"/>
    <mergeCell ref="B34:B38"/>
    <mergeCell ref="B42:B46"/>
    <mergeCell ref="B50:B54"/>
    <mergeCell ref="B58:B62"/>
    <mergeCell ref="H42:H46"/>
    <mergeCell ref="B10:B14"/>
    <mergeCell ref="H10:H14"/>
    <mergeCell ref="H18:H22"/>
    <mergeCell ref="H26:H30"/>
    <mergeCell ref="H34:H38"/>
  </mergeCells>
  <dataValidations count="17">
    <dataValidation type="list" allowBlank="1" showInputMessage="1" showErrorMessage="1" sqref="J21 D14" xr:uid="{ABDC53F0-2A93-7E4F-99A3-7EE1E8022860}">
      <formula1>INDIRECT($C$14)</formula1>
    </dataValidation>
    <dataValidation type="list" allowBlank="1" showInputMessage="1" showErrorMessage="1" sqref="D11" xr:uid="{759D2155-D61A-FA4C-B2DA-A5009C1EF753}">
      <formula1>INDIRECT($C$11)</formula1>
    </dataValidation>
    <dataValidation type="list" allowBlank="1" showInputMessage="1" showErrorMessage="1" sqref="D19" xr:uid="{38E2C41A-DDEF-C448-8F83-DC004D4BCD13}">
      <formula1>INDIRECT($C$19)</formula1>
    </dataValidation>
    <dataValidation type="list" allowBlank="1" showInputMessage="1" showErrorMessage="1" sqref="D27" xr:uid="{2513E05E-0A30-D54B-8DB3-5D4F4C2F5E41}">
      <formula1>INDIRECT($C$27)</formula1>
    </dataValidation>
    <dataValidation type="list" allowBlank="1" showInputMessage="1" showErrorMessage="1" sqref="D35" xr:uid="{E8F1DAE4-9171-BA4D-A156-7452DC546DC7}">
      <formula1>INDIRECT($C$35)</formula1>
    </dataValidation>
    <dataValidation type="list" allowBlank="1" showInputMessage="1" showErrorMessage="1" sqref="D43" xr:uid="{239C866A-7682-C345-8E3C-61F6B69AA059}">
      <formula1>INDIRECT($C$43)</formula1>
    </dataValidation>
    <dataValidation type="list" allowBlank="1" showInputMessage="1" showErrorMessage="1" sqref="D51" xr:uid="{FF8E3B67-0A9F-EB4A-87F0-C7513C21DD1F}">
      <formula1>INDIRECT($C$51)</formula1>
    </dataValidation>
    <dataValidation type="list" allowBlank="1" showInputMessage="1" showErrorMessage="1" sqref="D59" xr:uid="{F05A590C-C06D-434E-8CE6-119AC76F65B0}">
      <formula1>INDIRECT($C$59)</formula1>
    </dataValidation>
    <dataValidation type="list" allowBlank="1" showInputMessage="1" showErrorMessage="1" sqref="D22" xr:uid="{F4C8D917-3EA9-A74B-9619-82B9A3BE3AD0}">
      <formula1>INDIRECT($C$22)</formula1>
    </dataValidation>
    <dataValidation type="list" allowBlank="1" showInputMessage="1" showErrorMessage="1" sqref="D30" xr:uid="{B6EA2A96-27F6-064E-9E26-BBC5E683180C}">
      <formula1>INDIRECT($C$30)</formula1>
    </dataValidation>
    <dataValidation type="list" allowBlank="1" showInputMessage="1" showErrorMessage="1" sqref="D38" xr:uid="{DA679C24-4740-914F-AFC0-F38CA8763593}">
      <formula1>INDIRECT($C$38)</formula1>
    </dataValidation>
    <dataValidation type="list" allowBlank="1" showInputMessage="1" showErrorMessage="1" sqref="D46" xr:uid="{A48B4EBC-0478-DD48-99D4-39C9C23CC6BF}">
      <formula1>INDIRECT($C$46)</formula1>
    </dataValidation>
    <dataValidation type="list" allowBlank="1" showInputMessage="1" showErrorMessage="1" sqref="D54" xr:uid="{F29890F4-2857-F048-884E-695340025226}">
      <formula1>INDIRECT($C$54)</formula1>
    </dataValidation>
    <dataValidation type="list" allowBlank="1" showInputMessage="1" showErrorMessage="1" sqref="D62" xr:uid="{AAA95A51-6890-9147-9A3A-C029BD8499C4}">
      <formula1>INDIRECT($C$62)</formula1>
    </dataValidation>
    <dataValidation type="list" allowBlank="1" showInputMessage="1" showErrorMessage="1" sqref="I21" xr:uid="{0471BA99-7880-5040-81A3-B1A7CF2AD953}">
      <formula1>$B$6:$B$8</formula1>
    </dataValidation>
    <dataValidation type="list" allowBlank="1" showInputMessage="1" showErrorMessage="1" sqref="C6" xr:uid="{69847117-CF80-BF4E-B422-659E1373EE34}">
      <formula1>"1.0,1.1,1.2,1.3,1.4,1.5,1.6,1.7,1.8,1.9,2.0"</formula1>
    </dataValidation>
    <dataValidation type="list" allowBlank="1" showInputMessage="1" showErrorMessage="1" sqref="C14 C11 C19 C22 C27 C30 C35 C38 C43 C46 C51 C54 C59 C62" xr:uid="{CA27A403-88B3-0040-85FC-B6E5C0BE05FF}">
      <formula1>$S$3:$S$13</formula1>
    </dataValidation>
  </dataValidations>
  <pageMargins left="0.25" right="0" top="0.75" bottom="0.75" header="0.3" footer="0.3"/>
  <pageSetup paperSize="9"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Start Here (BMR)</vt:lpstr>
      <vt:lpstr>BMR Calculator</vt:lpstr>
      <vt:lpstr>Metric Converter</vt:lpstr>
      <vt:lpstr>BMR References</vt:lpstr>
      <vt:lpstr>TDEE Instructions</vt:lpstr>
      <vt:lpstr>Physical Activity Level Table</vt:lpstr>
      <vt:lpstr>Exercise Energy Expenditure</vt:lpstr>
      <vt:lpstr>Activities</vt:lpstr>
      <vt:lpstr>'Exercise Energy Expenditure'!Conditioning</vt:lpstr>
      <vt:lpstr>'Exercise Energy Expenditure'!Cycling</vt:lpstr>
      <vt:lpstr>Hiking</vt:lpstr>
      <vt:lpstr>'Exercise Energy Expenditure'!Rowing</vt:lpstr>
      <vt:lpstr>'Exercise Energy Expenditure'!Running</vt:lpstr>
      <vt:lpstr>Sport</vt:lpstr>
      <vt:lpstr>'Exercise Energy Expenditure'!Water_Sports</vt:lpstr>
      <vt:lpstr>Weights</vt:lpstr>
      <vt:lpstr>'Exercise Energy Expenditure'!Winter_Sport</vt:lpstr>
      <vt:lpstr>'Exercise Energy Expenditure'!Yoga</vt:lpstr>
    </vt:vector>
  </TitlesOfParts>
  <Company>Bournemouth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Paul,Fairbairn</dc:creator>
  <cp:lastModifiedBy>Mac - Nutrition</cp:lastModifiedBy>
  <dcterms:created xsi:type="dcterms:W3CDTF">2020-04-16T15:40:20Z</dcterms:created>
  <dcterms:modified xsi:type="dcterms:W3CDTF">2026-08-07T08:42:13Z</dcterms:modified>
</cp:coreProperties>
</file>